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9155" windowHeight="7995"/>
  </bookViews>
  <sheets>
    <sheet name="NOTE" sheetId="4" r:id="rId1"/>
    <sheet name="calculations &amp; observations" sheetId="1" r:id="rId2"/>
    <sheet name="DCFs from FGR 13 adults" sheetId="2" r:id="rId3"/>
    <sheet name="Risk Coefficients from FGR 13" sheetId="3" r:id="rId4"/>
  </sheets>
  <calcPr calcId="145621"/>
</workbook>
</file>

<file path=xl/calcChain.xml><?xml version="1.0" encoding="utf-8"?>
<calcChain xmlns="http://schemas.openxmlformats.org/spreadsheetml/2006/main">
  <c r="D6" i="1" l="1"/>
  <c r="E6" i="1" s="1"/>
  <c r="H6" i="1" s="1"/>
  <c r="U34" i="2"/>
  <c r="Q34" i="2"/>
  <c r="M34" i="2"/>
  <c r="I34" i="2"/>
  <c r="B34" i="2"/>
  <c r="E34" i="2"/>
  <c r="K1" i="1"/>
  <c r="P1" i="1" s="1"/>
  <c r="D7" i="1"/>
  <c r="E7" i="1" s="1"/>
  <c r="D5" i="1"/>
  <c r="D4" i="1"/>
  <c r="E4" i="1" s="1"/>
  <c r="F4" i="1" s="1"/>
  <c r="D3" i="1"/>
  <c r="E3" i="1" s="1"/>
  <c r="H3" i="1" s="1"/>
  <c r="C3" i="1"/>
  <c r="E5" i="1"/>
  <c r="G5" i="1" s="1"/>
  <c r="J6" i="1" l="1"/>
  <c r="M6" i="1" s="1"/>
  <c r="J5" i="1"/>
  <c r="M5" i="1" s="1"/>
  <c r="J3" i="1"/>
  <c r="M3" i="1" s="1"/>
  <c r="G7" i="1"/>
  <c r="H5" i="1"/>
  <c r="H7" i="1"/>
  <c r="H4" i="1"/>
  <c r="L6" i="1"/>
  <c r="G6" i="1"/>
  <c r="F6" i="1"/>
  <c r="F7" i="1"/>
  <c r="L5" i="1"/>
  <c r="L3" i="1"/>
  <c r="J4" i="1"/>
  <c r="J7" i="1"/>
  <c r="M7" i="1" s="1"/>
  <c r="F5" i="1"/>
  <c r="G4" i="1"/>
  <c r="F3" i="1"/>
  <c r="G3" i="1"/>
  <c r="K5" i="1" l="1"/>
  <c r="M4" i="1"/>
  <c r="K6" i="1"/>
  <c r="K3" i="1"/>
  <c r="L4" i="1"/>
  <c r="K4" i="1"/>
  <c r="L7" i="1"/>
  <c r="K7" i="1"/>
</calcChain>
</file>

<file path=xl/sharedStrings.xml><?xml version="1.0" encoding="utf-8"?>
<sst xmlns="http://schemas.openxmlformats.org/spreadsheetml/2006/main" count="385" uniqueCount="123">
  <si>
    <t>MCL picocuries per liter</t>
  </si>
  <si>
    <t>MCL in regulation</t>
  </si>
  <si>
    <t>30 micrograms per liter</t>
  </si>
  <si>
    <t>Annual dose to most exposed organ at MCL, mrem</t>
  </si>
  <si>
    <t>8 pCi/L</t>
  </si>
  <si>
    <t>1 pCi/L (proposed but not implemented)</t>
  </si>
  <si>
    <t>Prepared by Arjun Makhijani for Mark Greenblatt KHOU-TV Houston</t>
  </si>
  <si>
    <t>natural uranium</t>
  </si>
  <si>
    <t>Radionuclide</t>
  </si>
  <si>
    <t>Highest organ dose conversion factor (DCF), rem per uCi, adults</t>
  </si>
  <si>
    <t>Ra-226</t>
  </si>
  <si>
    <t>Ingestion Dose Coefficients</t>
  </si>
  <si>
    <t>Units = rem/uCi</t>
  </si>
  <si>
    <t>Description</t>
  </si>
  <si>
    <t>Adult</t>
  </si>
  <si>
    <t>f_1</t>
  </si>
  <si>
    <t>Adrenals</t>
  </si>
  <si>
    <t>B_Surface</t>
  </si>
  <si>
    <t>Brain</t>
  </si>
  <si>
    <t>Breast</t>
  </si>
  <si>
    <t>St_Wall</t>
  </si>
  <si>
    <t>SI_Wall</t>
  </si>
  <si>
    <t>ULI_Wall</t>
  </si>
  <si>
    <t>LLI_Wall</t>
  </si>
  <si>
    <t>Kidneys</t>
  </si>
  <si>
    <t>Liver</t>
  </si>
  <si>
    <t>ET-Region</t>
  </si>
  <si>
    <t>Lung</t>
  </si>
  <si>
    <t>Muscle</t>
  </si>
  <si>
    <t>Ovaries</t>
  </si>
  <si>
    <t>Pancreas</t>
  </si>
  <si>
    <t>R_Marrow</t>
  </si>
  <si>
    <t>Skin</t>
  </si>
  <si>
    <t>Spleen</t>
  </si>
  <si>
    <t>Testes</t>
  </si>
  <si>
    <t>Thymus</t>
  </si>
  <si>
    <t>Thyroid</t>
  </si>
  <si>
    <t>Uterus</t>
  </si>
  <si>
    <t>UB_Wall</t>
  </si>
  <si>
    <t>e_50</t>
  </si>
  <si>
    <t>U-234</t>
  </si>
  <si>
    <t>U-238</t>
  </si>
  <si>
    <t>Sr-90</t>
  </si>
  <si>
    <t>Pb-210</t>
  </si>
  <si>
    <t>Adult DCFs for ingestion from FGR-13</t>
  </si>
  <si>
    <t>Highest DCF is highlighted</t>
  </si>
  <si>
    <t>Ratio of dose to at MCL to Sr-90 dose at its MCL</t>
  </si>
  <si>
    <t>Ratio of dose at MCL to Ra-226 dose at its MCL</t>
  </si>
  <si>
    <t>Ingestion Risk Coefficients</t>
  </si>
  <si>
    <t>Units = /Ci</t>
  </si>
  <si>
    <t>Pathway = D Water</t>
  </si>
  <si>
    <t>f1 = 0.2</t>
  </si>
  <si>
    <t>Morbidity</t>
  </si>
  <si>
    <t>Cancer</t>
  </si>
  <si>
    <t>0-110 y</t>
  </si>
  <si>
    <t>Esophagus</t>
  </si>
  <si>
    <t>Stomach</t>
  </si>
  <si>
    <t>Colon</t>
  </si>
  <si>
    <t>Bone</t>
  </si>
  <si>
    <t>Ovary</t>
  </si>
  <si>
    <t>Bladder</t>
  </si>
  <si>
    <t>Kidney</t>
  </si>
  <si>
    <t>Leukemia</t>
  </si>
  <si>
    <t>Residual</t>
  </si>
  <si>
    <t xml:space="preserve"> Total</t>
  </si>
  <si>
    <t>f1 = 0.02</t>
  </si>
  <si>
    <t>f1 = 0.3</t>
  </si>
  <si>
    <t>Ratio of cancer risk to Sr-90 at MCL of each</t>
  </si>
  <si>
    <t xml:space="preserve">http://www.ieer.org/campaign/report.pdf </t>
  </si>
  <si>
    <t>Notes on the calculations</t>
  </si>
  <si>
    <t>morbidity</t>
  </si>
  <si>
    <t xml:space="preserve">Lifetime risk, over 70 years, at MCL, and 2 liters/day, morbidity </t>
  </si>
  <si>
    <t>5. Uranium appears to behave in the body as a kind of radioactive lead -- both a heavy metal toxin like lead, but also radioactive with an associated cancer risk.</t>
  </si>
  <si>
    <t>intake Ci over 70 yrs @ 1 pCi/L</t>
  </si>
  <si>
    <t>Observations that can be made from the above analysis:</t>
  </si>
  <si>
    <t>3. The uranium bone surface dose at the MCL of 30 ug/L is about one-fourth that of Ra-226 at its MCL but about 4.7 times that of Sr-90.  It is incorrect to say that uranium's effect as a radionuclide on the bone is negligible</t>
  </si>
  <si>
    <t>water intake L/yr</t>
  </si>
  <si>
    <t>4. The lifetime cancer risk of uranium as a radionuclide (apart from its risk as a heavy metal) at its MCL is somewhat less than but quite comparable to Ra-226; it is greater than Sr-90.  Hence, uranium is not only a heavy metal toxin but also an important carcinogen</t>
  </si>
  <si>
    <t>DCF = Dose Conversion Factor</t>
  </si>
  <si>
    <t>For further discussion of uranium and recent research on it (mainly on lab animals at high doses) that indicates that uranium behaves like radioactive lead, see Ch. 8 in the IEER report. Science for the Vulnerable at:</t>
  </si>
  <si>
    <t>Ra-228</t>
  </si>
  <si>
    <t>Largest organ dose values</t>
  </si>
  <si>
    <t>1. The only man-made radionuclide in this list is strontium-90</t>
  </si>
  <si>
    <t>2. Other radionuclides in this table are naturally occurring and are present in soil, water and air as small mass fractions.  These concentrations can be increased due human activities, such as uranium enrichment.</t>
  </si>
  <si>
    <t>3. U-234 is just under half of the radioactivity in natural uranium and U-238 which is also just under half of the total.  U-235 plays a minor role.  The average DCF of U-234 and U-238 is used here.</t>
  </si>
  <si>
    <t>4. Enriched uranium would have higher than 20 pCi/L.  Depleted uranium would have less.  Minimum for depleted uranium is = about 12 pCi/L corresponding to 30 micrograms/L.  Maximum is considerably more, depending on enrichment and dilution on the way to water table.</t>
  </si>
  <si>
    <t>5. DCF and risk data are from EPA's Federal Guidance Report 13, CD published in 2002 to complement the guidance report issued in 1999.</t>
  </si>
  <si>
    <t>6. Assumes two liters per day drinking water as per the reg.</t>
  </si>
  <si>
    <t>7.All dose and risk calculations are done at the drinking water MCL, except lead-210, which is done at the proposed MCL that was not retained in the final rule in 2000.</t>
  </si>
  <si>
    <t>9. The most exposed organ in all cases is the bone surface</t>
  </si>
  <si>
    <t>10. mrem = millirem = one-thousandth of a rem.  Dose limits are often specified in mrem/year to the most exposed organ.</t>
  </si>
  <si>
    <t>11. For most man-made radionuclides (beta and photon emitters except Sr-90 and tritium)), drinking water dose limit is 4 mrem/year</t>
  </si>
  <si>
    <t>12. In some cases, including all those in the table above MCLs are specified rather than dose limits.  So the dose calculation gives us comparative effects at the MCL for each radionuclide</t>
  </si>
  <si>
    <t>12. Specific activity of natural uranium = 0.68 microcuries per gram</t>
  </si>
  <si>
    <t>13. The uranium MCL of 30 micrograms per liter is converted to picocuries per liter by using the specific activity of 0.68 microcuries per gram</t>
  </si>
  <si>
    <t>15. 1 microcurie = 1 million picocuries</t>
  </si>
  <si>
    <t>16. 1 picocurie (pCi) = one-trillionth of a curie</t>
  </si>
  <si>
    <t>17. 1 curie = 37 billion disintegrations per second</t>
  </si>
  <si>
    <t>18. Morbidity is the cancer incidence risk.  The ratios of the fatal cancer risk ("mortality" in the FGR 13 risk tables) to morbidity are: Ra-226: 69 percent; Ra-228 = 71 percent; Sr-90: 89 percent; uranium (average) about 65 percent; lead-210, 74 percent</t>
  </si>
  <si>
    <t>5 pCi/L (see note 8)</t>
  </si>
  <si>
    <t>8. Ra-226 and Ra-228 have a combined MCL of 5 pCi/L.  Each can reach the MCL if the other is not present.  The calculations are on this basis.</t>
  </si>
  <si>
    <t>Ratio of dose at MCL to Ra-228 at its MCL</t>
  </si>
  <si>
    <t>Ratio of cancer risk to Ra-226 at MCL of each</t>
  </si>
  <si>
    <t>Ratio of cancer risk to Ra-228 at MCL of each</t>
  </si>
  <si>
    <t>1. Pb-210 at 2 pCi/L is comparable in cancer risk to radium-226 at its MCL of 5 pCi/L (in the absence of Ra-228).  Lead-210 is comparable in cancer risk to Ra-228 at 5 or 6 pCi/L.  Ra-228 is a beta-emitter like Pb-210.</t>
  </si>
  <si>
    <t>2. In view of 1 above, there does not appear to be a sound scientific rationale for failing to set an MCL for Pb-210 between 2 and 5 pCi/L.  All three -- Ra-226, Ra-228, and Pb-210 are naturally occurring radionuclides.</t>
  </si>
  <si>
    <t>Three main overall observations</t>
  </si>
  <si>
    <t>C. EPA is not right about the relative risks in regard to lead-210 and about uranium as a radiotoxic substance.</t>
  </si>
  <si>
    <t>The details about point C. are as follows:</t>
  </si>
  <si>
    <t>A. The risks of the alpha-emitting radionuclides above that the MCL over a lifetime are less than 1 in 10,000.</t>
  </si>
  <si>
    <t>B. The risk of Ra-228, if present at its MCL is more than 1 in 10,000 if measured either as cancer incidence or even as cancer mortality.  Either Ra-226 or Ra-228 can be present at the MCL if present alone.  Typically they are present as a mix.</t>
  </si>
  <si>
    <t>strontium-90 (Sr-90)</t>
  </si>
  <si>
    <t>radium-226 (Ra-226)</t>
  </si>
  <si>
    <t>radium-228 (Ra-228)</t>
  </si>
  <si>
    <t>lead-210 (Pb-210)</t>
  </si>
  <si>
    <t>Much of the work on the toxicity of uranium cited in the above study was done at the Armed Forces Radiobiology Research Institute in Bethesda, MD.  See the Miller et al. references in the above study, pp. 95-96.</t>
  </si>
  <si>
    <t>14. uCi = microcurie = one-millionth of a curie, ug = one-millionth of a gram</t>
  </si>
  <si>
    <t>Links to all of KHOU-TV's stories in it series about Radiation in the Water Supply can be found at  http://www.khou.com/news/health/I-Team-preview-Is-your-drinking-water-safe-106791538.html.</t>
  </si>
  <si>
    <t>Institute for Energy and Environmental Research (IEER)
6935 Laurel Avenue, Suite 201
Takoma Park MD 20912  U.S.A.
Phone: 1-301-270-5500 | Fax: 1-301-270-3029  
info@ieer.org
http://www.ieer.org</t>
  </si>
  <si>
    <t xml:space="preserve">Arjun Makhijani's Statement was sent by email on November 9, 2010, to Mark Greenblatt.  It is on the Web at http://www.khou.com/home/related/Read-Dr-Arjun-Makhijanis-complete-statement-108309944.html. </t>
  </si>
  <si>
    <t xml:space="preserve">KHOU.com's February 21, 2011, story by Mark Greenblatt, including the broadcast video, appears at http://www.khou.com/news/I-Team-EPA-under-reports-radiation-in-Americas-drinking-water-.html,  as "I-Team: EPA underreports radiation in America’s drinking water."  </t>
  </si>
  <si>
    <t>Dose and risk calculations for uranium, radium, strontium, and lead-210 ingested in drinking water</t>
  </si>
  <si>
    <t>This spreadsheet (consisting of the following three sheets) was created by Arjun Makhijani, president of the Institute for Energy and Environmental Research, for Mark Greenblatt at KHOU-TV in Houston, Texas.   It was sent to Mr. Greenblatt on December 9,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</si>
</sst>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7" x14ac:knownFonts="1">
    <font>
      <sz val="11"/>
      <color theme="1"/>
      <name val="Calibri"/>
      <family val="2"/>
      <scheme val="minor"/>
    </font>
    <font>
      <b/>
      <sz val="11"/>
      <color theme="1"/>
      <name val="Calibri"/>
      <family val="2"/>
      <scheme val="minor"/>
    </font>
    <font>
      <u/>
      <sz val="9.9"/>
      <color theme="10"/>
      <name val="Calibri"/>
      <family val="2"/>
    </font>
    <font>
      <sz val="11"/>
      <name val="Calibri"/>
      <family val="2"/>
      <scheme val="minor"/>
    </font>
    <font>
      <b/>
      <i/>
      <u/>
      <sz val="14"/>
      <color theme="9"/>
      <name val="Calibri"/>
      <family val="2"/>
    </font>
    <font>
      <sz val="11"/>
      <color theme="9"/>
      <name val="Calibri"/>
      <family val="2"/>
      <scheme val="minor"/>
    </font>
    <font>
      <b/>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6">
    <xf numFmtId="0" fontId="0" fillId="0" borderId="0" xfId="0"/>
    <xf numFmtId="0" fontId="0" fillId="0" borderId="0" xfId="0" applyAlignment="1">
      <alignment wrapText="1"/>
    </xf>
    <xf numFmtId="0" fontId="0" fillId="2" borderId="0" xfId="0" applyFill="1"/>
    <xf numFmtId="0" fontId="0" fillId="3" borderId="0" xfId="0" applyFill="1"/>
    <xf numFmtId="11" fontId="0" fillId="0" borderId="0" xfId="0" applyNumberFormat="1"/>
    <xf numFmtId="2" fontId="0" fillId="0" borderId="0" xfId="0" applyNumberFormat="1"/>
    <xf numFmtId="0" fontId="1" fillId="0" borderId="0" xfId="0" applyFont="1"/>
    <xf numFmtId="0" fontId="0" fillId="2" borderId="0" xfId="0" applyFill="1" applyAlignment="1">
      <alignment wrapText="1"/>
    </xf>
    <xf numFmtId="0" fontId="0" fillId="0" borderId="0" xfId="0" applyFill="1"/>
    <xf numFmtId="0" fontId="0" fillId="0" borderId="0" xfId="0" applyFill="1" applyAlignment="1">
      <alignment wrapText="1"/>
    </xf>
    <xf numFmtId="0" fontId="0" fillId="3" borderId="0" xfId="0" applyFill="1" applyAlignment="1">
      <alignment horizontal="center"/>
    </xf>
    <xf numFmtId="2" fontId="0" fillId="0" borderId="0" xfId="0" applyNumberFormat="1" applyAlignment="1">
      <alignment horizontal="center"/>
    </xf>
    <xf numFmtId="0" fontId="0" fillId="0" borderId="0" xfId="0" applyAlignment="1">
      <alignment horizontal="center"/>
    </xf>
    <xf numFmtId="0" fontId="0" fillId="2" borderId="0" xfId="0" applyFill="1" applyAlignment="1">
      <alignment horizontal="center"/>
    </xf>
    <xf numFmtId="2" fontId="0" fillId="2" borderId="0" xfId="0" applyNumberFormat="1" applyFill="1" applyAlignment="1">
      <alignment horizontal="center"/>
    </xf>
    <xf numFmtId="2" fontId="1" fillId="4" borderId="0" xfId="0" applyNumberFormat="1" applyFont="1" applyFill="1" applyAlignment="1">
      <alignment horizontal="center"/>
    </xf>
    <xf numFmtId="15" fontId="1" fillId="0" borderId="0" xfId="0" applyNumberFormat="1" applyFont="1"/>
    <xf numFmtId="0" fontId="0" fillId="4" borderId="0" xfId="0" applyFill="1" applyAlignment="1">
      <alignment wrapText="1"/>
    </xf>
    <xf numFmtId="11" fontId="0" fillId="2" borderId="0" xfId="0" applyNumberFormat="1" applyFill="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0" fillId="0" borderId="0" xfId="0"/>
    <xf numFmtId="11" fontId="0" fillId="0" borderId="0" xfId="0" applyNumberFormat="1"/>
    <xf numFmtId="0" fontId="4" fillId="5" borderId="0" xfId="1" applyFont="1" applyFill="1" applyAlignment="1" applyProtection="1"/>
    <xf numFmtId="0" fontId="5" fillId="5" borderId="0" xfId="0" applyFont="1" applyFill="1" applyAlignment="1">
      <alignment wrapText="1"/>
    </xf>
    <xf numFmtId="0" fontId="5" fillId="5" borderId="0" xfId="0" applyFont="1" applyFill="1"/>
    <xf numFmtId="0" fontId="0" fillId="0" borderId="0" xfId="0" applyFont="1" applyFill="1"/>
    <xf numFmtId="11" fontId="0" fillId="0" borderId="0" xfId="0" applyNumberFormat="1" applyAlignment="1">
      <alignment horizontal="center"/>
    </xf>
    <xf numFmtId="11" fontId="0" fillId="2" borderId="0" xfId="0" applyNumberFormat="1" applyFill="1" applyAlignment="1">
      <alignment horizontal="center"/>
    </xf>
    <xf numFmtId="0" fontId="1" fillId="0" borderId="0" xfId="0" applyFont="1" applyFill="1"/>
    <xf numFmtId="0" fontId="3" fillId="0" borderId="0" xfId="0" applyFont="1" applyFill="1"/>
    <xf numFmtId="0" fontId="6" fillId="0" borderId="0" xfId="0" applyFont="1" applyFill="1"/>
    <xf numFmtId="0" fontId="2" fillId="0" borderId="0" xfId="1" applyAlignment="1" applyProtection="1"/>
    <xf numFmtId="0" fontId="0" fillId="0" borderId="0" xfId="0" applyFont="1"/>
    <xf numFmtId="0" fontId="0" fillId="0" borderId="0" xfId="0" applyFill="1" applyBorder="1"/>
    <xf numFmtId="0" fontId="0" fillId="0" borderId="0" xfId="0"/>
    <xf numFmtId="11" fontId="0" fillId="0" borderId="0" xfId="0" applyNumberFormat="1"/>
    <xf numFmtId="0" fontId="0" fillId="0" borderId="0" xfId="0" applyAlignment="1">
      <alignment vertical="top" wrapText="1"/>
    </xf>
    <xf numFmtId="164" fontId="0" fillId="0" borderId="0" xfId="0" applyNumberFormat="1" applyAlignment="1">
      <alignment horizontal="left" vertical="top" wrapText="1"/>
    </xf>
    <xf numFmtId="0" fontId="1" fillId="0" borderId="0" xfId="0"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eer.org/campaign/repor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workbookViewId="0">
      <selection activeCell="D14" sqref="D14"/>
    </sheetView>
  </sheetViews>
  <sheetFormatPr defaultRowHeight="15" x14ac:dyDescent="0.25"/>
  <cols>
    <col min="1" max="1" width="9.7109375" bestFit="1" customWidth="1"/>
  </cols>
  <sheetData>
    <row r="1" spans="1:11" ht="25.5" customHeight="1" x14ac:dyDescent="0.25">
      <c r="A1" s="55" t="s">
        <v>121</v>
      </c>
      <c r="B1" s="53"/>
      <c r="C1" s="53"/>
      <c r="D1" s="53"/>
      <c r="E1" s="53"/>
      <c r="F1" s="53"/>
      <c r="G1" s="53"/>
      <c r="H1" s="53"/>
      <c r="I1" s="53"/>
      <c r="J1" s="53"/>
      <c r="K1" s="53"/>
    </row>
    <row r="2" spans="1:11" ht="51" customHeight="1" x14ac:dyDescent="0.25">
      <c r="A2" s="53" t="s">
        <v>122</v>
      </c>
      <c r="B2" s="53"/>
      <c r="C2" s="53"/>
      <c r="D2" s="53"/>
      <c r="E2" s="53"/>
      <c r="F2" s="53"/>
      <c r="G2" s="53"/>
      <c r="H2" s="53"/>
      <c r="I2" s="53"/>
      <c r="J2" s="53"/>
      <c r="K2" s="53"/>
    </row>
    <row r="3" spans="1:11" ht="37.5" customHeight="1" x14ac:dyDescent="0.25">
      <c r="A3" s="53" t="s">
        <v>119</v>
      </c>
      <c r="B3" s="53"/>
      <c r="C3" s="53"/>
      <c r="D3" s="53"/>
      <c r="E3" s="53"/>
      <c r="F3" s="53"/>
      <c r="G3" s="53"/>
      <c r="H3" s="53"/>
      <c r="I3" s="53"/>
      <c r="J3" s="53"/>
      <c r="K3" s="53"/>
    </row>
    <row r="4" spans="1:11" ht="57" customHeight="1" x14ac:dyDescent="0.25">
      <c r="A4" s="53" t="s">
        <v>120</v>
      </c>
      <c r="B4" s="53"/>
      <c r="C4" s="53"/>
      <c r="D4" s="53"/>
      <c r="E4" s="53"/>
      <c r="F4" s="53"/>
      <c r="G4" s="53"/>
      <c r="H4" s="53"/>
      <c r="I4" s="53"/>
      <c r="J4" s="53"/>
      <c r="K4" s="53"/>
    </row>
    <row r="5" spans="1:11" ht="42.75" customHeight="1" x14ac:dyDescent="0.25">
      <c r="A5" s="53" t="s">
        <v>117</v>
      </c>
      <c r="B5" s="53"/>
      <c r="C5" s="53"/>
      <c r="D5" s="53"/>
      <c r="E5" s="53"/>
      <c r="F5" s="53"/>
      <c r="G5" s="53"/>
      <c r="H5" s="53"/>
      <c r="I5" s="53"/>
      <c r="J5" s="53"/>
      <c r="K5" s="53"/>
    </row>
    <row r="6" spans="1:11" ht="102.75" customHeight="1" x14ac:dyDescent="0.25">
      <c r="A6" s="53" t="s">
        <v>118</v>
      </c>
      <c r="B6" s="53"/>
      <c r="C6" s="53"/>
      <c r="D6" s="53"/>
      <c r="E6" s="53"/>
      <c r="F6" s="53"/>
      <c r="G6" s="53"/>
      <c r="H6" s="53"/>
      <c r="I6" s="53"/>
      <c r="J6" s="53"/>
      <c r="K6" s="53"/>
    </row>
    <row r="7" spans="1:11" x14ac:dyDescent="0.25">
      <c r="A7" s="54">
        <v>40599</v>
      </c>
      <c r="B7" s="54"/>
      <c r="C7" s="54"/>
      <c r="D7" s="54"/>
      <c r="E7" s="54"/>
      <c r="F7" s="54"/>
      <c r="G7" s="54"/>
      <c r="H7" s="54"/>
      <c r="I7" s="54"/>
      <c r="J7" s="54"/>
      <c r="K7" s="54"/>
    </row>
  </sheetData>
  <mergeCells count="7">
    <mergeCell ref="A6:K6"/>
    <mergeCell ref="A7:K7"/>
    <mergeCell ref="A1:K1"/>
    <mergeCell ref="A2:K2"/>
    <mergeCell ref="A3:K3"/>
    <mergeCell ref="A4:K4"/>
    <mergeCell ref="A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90" zoomScaleNormal="90" workbookViewId="0">
      <selection activeCell="C1" sqref="C1"/>
    </sheetView>
  </sheetViews>
  <sheetFormatPr defaultRowHeight="15" x14ac:dyDescent="0.25"/>
  <cols>
    <col min="1" max="1" width="23" customWidth="1"/>
    <col min="2" max="2" width="19" customWidth="1"/>
    <col min="3" max="3" width="11.28515625" customWidth="1"/>
    <col min="4" max="4" width="14.28515625" customWidth="1"/>
    <col min="5" max="5" width="13.7109375" customWidth="1"/>
    <col min="6" max="6" width="9.85546875" bestFit="1" customWidth="1"/>
    <col min="8" max="8" width="9.140625" style="51"/>
    <col min="9" max="9" width="6.7109375" customWidth="1"/>
    <col min="10" max="10" width="15.42578125" customWidth="1"/>
    <col min="11" max="11" width="13.28515625" customWidth="1"/>
    <col min="12" max="12" width="15.7109375" customWidth="1"/>
    <col min="13" max="13" width="15.28515625" customWidth="1"/>
    <col min="16" max="16" width="9.7109375" bestFit="1" customWidth="1"/>
  </cols>
  <sheetData>
    <row r="1" spans="1:18" ht="18.75" x14ac:dyDescent="0.3">
      <c r="A1" s="6" t="s">
        <v>6</v>
      </c>
      <c r="B1" s="6"/>
      <c r="C1" s="6"/>
      <c r="D1" s="6"/>
      <c r="E1" s="6"/>
      <c r="F1" s="16">
        <v>40521</v>
      </c>
      <c r="I1" s="39"/>
      <c r="J1" s="8" t="s">
        <v>76</v>
      </c>
      <c r="K1" s="8">
        <f>2*365</f>
        <v>730</v>
      </c>
      <c r="L1" s="8"/>
      <c r="M1" s="37" t="s">
        <v>73</v>
      </c>
      <c r="P1">
        <f>K1*0.000000000001*70</f>
        <v>5.1099999999999994E-8</v>
      </c>
    </row>
    <row r="2" spans="1:18" ht="90" x14ac:dyDescent="0.25">
      <c r="A2" s="1" t="s">
        <v>8</v>
      </c>
      <c r="B2" s="1" t="s">
        <v>1</v>
      </c>
      <c r="C2" s="1" t="s">
        <v>0</v>
      </c>
      <c r="D2" s="1" t="s">
        <v>9</v>
      </c>
      <c r="E2" s="1" t="s">
        <v>3</v>
      </c>
      <c r="F2" s="17" t="s">
        <v>46</v>
      </c>
      <c r="G2" s="17" t="s">
        <v>47</v>
      </c>
      <c r="H2" s="17" t="s">
        <v>101</v>
      </c>
      <c r="I2" s="40"/>
      <c r="J2" s="1" t="s">
        <v>71</v>
      </c>
      <c r="K2" s="1" t="s">
        <v>67</v>
      </c>
      <c r="L2" s="1" t="s">
        <v>102</v>
      </c>
      <c r="M2" s="1" t="s">
        <v>103</v>
      </c>
      <c r="N2" s="1"/>
      <c r="O2" s="1"/>
      <c r="P2" s="1"/>
    </row>
    <row r="3" spans="1:18" ht="30" x14ac:dyDescent="0.25">
      <c r="A3" s="8" t="s">
        <v>7</v>
      </c>
      <c r="B3" s="9" t="s">
        <v>2</v>
      </c>
      <c r="C3" s="10">
        <f>30*0.68</f>
        <v>20.400000000000002</v>
      </c>
      <c r="D3" s="11">
        <f>AVERAGE('DCFs from FGR 13 adults'!I10,'DCFs from FGR 13 adults'!M10)</f>
        <v>2.77</v>
      </c>
      <c r="E3" s="11">
        <f>C3*0.000001*D3*2*365*1000</f>
        <v>41.250840000000004</v>
      </c>
      <c r="F3" s="15">
        <f>E3/$E$4</f>
        <v>4.6778145695364248</v>
      </c>
      <c r="G3" s="15">
        <f>E3/$E$5</f>
        <v>0.24515401301518441</v>
      </c>
      <c r="H3" s="15">
        <f>E3/$E$6</f>
        <v>0.13567346938775512</v>
      </c>
      <c r="I3" s="41"/>
      <c r="J3" s="43">
        <f>C3*$P$1*AVERAGE('Risk Coefficients from FGR 13'!J21,'Risk Coefficients from FGR 13'!N21)</f>
        <v>7.0208333999999996E-5</v>
      </c>
      <c r="K3" s="11">
        <f>J3/J4</f>
        <v>3.0723166368515207</v>
      </c>
      <c r="L3" s="11">
        <f>J3/J5</f>
        <v>0.71373506493506489</v>
      </c>
      <c r="M3" s="11">
        <f>J3/$J$6</f>
        <v>0.26421923076923076</v>
      </c>
      <c r="N3" s="38"/>
      <c r="O3" s="38"/>
      <c r="P3" s="38"/>
      <c r="Q3" s="38"/>
      <c r="R3" s="38"/>
    </row>
    <row r="4" spans="1:18" x14ac:dyDescent="0.25">
      <c r="A4" s="8" t="s">
        <v>111</v>
      </c>
      <c r="B4" t="s">
        <v>4</v>
      </c>
      <c r="C4" s="12">
        <v>8</v>
      </c>
      <c r="D4" s="11">
        <f>'DCFs from FGR 13 adults'!Q10</f>
        <v>1.51</v>
      </c>
      <c r="E4" s="11">
        <f>C4*D4*0.000001*1000*2*365</f>
        <v>8.8183999999999987</v>
      </c>
      <c r="F4" s="15">
        <f>E4/$E$4</f>
        <v>1</v>
      </c>
      <c r="G4" s="15">
        <f>E4/$E$5</f>
        <v>5.2407809110629061E-2</v>
      </c>
      <c r="H4" s="15">
        <f t="shared" ref="H4:H7" si="0">E4/$E$6</f>
        <v>2.9003601440576229E-2</v>
      </c>
      <c r="I4" s="41"/>
      <c r="J4" s="43">
        <f>C4*P1*'Risk Coefficients from FGR 13'!R21</f>
        <v>2.2851919999999999E-5</v>
      </c>
      <c r="K4" s="11">
        <f>J4/J4</f>
        <v>1</v>
      </c>
      <c r="L4" s="11">
        <f>J4/J5</f>
        <v>0.2323116883116883</v>
      </c>
      <c r="M4" s="11">
        <f t="shared" ref="M4:M7" si="1">J4/$J$6</f>
        <v>8.5999999999999993E-2</v>
      </c>
      <c r="N4" s="38"/>
      <c r="O4" s="38"/>
      <c r="P4" s="38"/>
      <c r="Q4" s="38"/>
      <c r="R4" s="38"/>
    </row>
    <row r="5" spans="1:18" x14ac:dyDescent="0.25">
      <c r="A5" s="51" t="s">
        <v>112</v>
      </c>
      <c r="B5" s="51" t="s">
        <v>99</v>
      </c>
      <c r="C5" s="12">
        <v>5</v>
      </c>
      <c r="D5" s="11">
        <f>'DCFs from FGR 13 adults'!B10</f>
        <v>46.1</v>
      </c>
      <c r="E5" s="11">
        <f>C5*D5*0.000001*1000*2*365</f>
        <v>168.26499999999999</v>
      </c>
      <c r="F5" s="15">
        <f>E5/$E$4</f>
        <v>19.081125827814571</v>
      </c>
      <c r="G5" s="15">
        <f>E5/$E$5</f>
        <v>1</v>
      </c>
      <c r="H5" s="15">
        <f t="shared" si="0"/>
        <v>0.55342136854741897</v>
      </c>
      <c r="I5" s="41"/>
      <c r="J5" s="43">
        <f>C5*P1*'Risk Coefficients from FGR 13'!B21</f>
        <v>9.8367499999999996E-5</v>
      </c>
      <c r="K5" s="11">
        <f>J5/J4</f>
        <v>4.3045617173524153</v>
      </c>
      <c r="L5" s="11">
        <f>J5/J5</f>
        <v>1</v>
      </c>
      <c r="M5" s="11">
        <f t="shared" si="1"/>
        <v>0.37019230769230771</v>
      </c>
      <c r="N5" s="38"/>
      <c r="O5" s="38"/>
      <c r="P5" s="38"/>
      <c r="Q5" s="38"/>
      <c r="R5" s="38"/>
    </row>
    <row r="6" spans="1:18" s="51" customFormat="1" x14ac:dyDescent="0.25">
      <c r="A6" s="51" t="s">
        <v>113</v>
      </c>
      <c r="B6" s="51" t="s">
        <v>99</v>
      </c>
      <c r="C6" s="12">
        <v>5</v>
      </c>
      <c r="D6" s="11">
        <f>'DCFs from FGR 13 adults'!E10</f>
        <v>83.3</v>
      </c>
      <c r="E6" s="11">
        <f>C6*D6*0.000001*1000*2*365</f>
        <v>304.04499999999996</v>
      </c>
      <c r="F6" s="15">
        <f>E6/$E$4</f>
        <v>34.478476821192054</v>
      </c>
      <c r="G6" s="15">
        <f>E6/$E$5</f>
        <v>1.8069414316702819</v>
      </c>
      <c r="H6" s="15">
        <f t="shared" si="0"/>
        <v>1</v>
      </c>
      <c r="I6" s="41"/>
      <c r="J6" s="43">
        <f>C6*P1*'Risk Coefficients from FGR 13'!F21</f>
        <v>2.6572E-4</v>
      </c>
      <c r="K6" s="11">
        <f>J6/J4</f>
        <v>11.627906976744187</v>
      </c>
      <c r="L6" s="11">
        <f>J6/J5</f>
        <v>2.7012987012987013</v>
      </c>
      <c r="M6" s="11">
        <f t="shared" si="1"/>
        <v>1</v>
      </c>
      <c r="N6" s="52"/>
      <c r="O6" s="52"/>
      <c r="P6" s="52"/>
      <c r="Q6" s="52"/>
      <c r="R6" s="52"/>
    </row>
    <row r="7" spans="1:18" ht="45" x14ac:dyDescent="0.25">
      <c r="A7" s="51" t="s">
        <v>114</v>
      </c>
      <c r="B7" s="7" t="s">
        <v>5</v>
      </c>
      <c r="C7" s="13">
        <v>1</v>
      </c>
      <c r="D7" s="14">
        <f>'DCFs from FGR 13 adults'!U10</f>
        <v>83.6</v>
      </c>
      <c r="E7" s="14">
        <f>C7*D7*0.000001*1000*2*365</f>
        <v>61.027999999999984</v>
      </c>
      <c r="F7" s="15">
        <f>E7/$E$4</f>
        <v>6.9205298013245029</v>
      </c>
      <c r="G7" s="15">
        <f>E7/$E$5</f>
        <v>0.36268980477223423</v>
      </c>
      <c r="H7" s="15">
        <f t="shared" si="0"/>
        <v>0.20072028811524609</v>
      </c>
      <c r="I7" s="41"/>
      <c r="J7" s="44">
        <f>C7*P1*'Risk Coefficients from FGR 13'!V21</f>
        <v>4.5019099999999997E-5</v>
      </c>
      <c r="K7" s="14">
        <f>J7/J4</f>
        <v>1.9700357781753131</v>
      </c>
      <c r="L7" s="14">
        <f>J7/J5</f>
        <v>0.45766233766233766</v>
      </c>
      <c r="M7" s="14">
        <f t="shared" si="1"/>
        <v>0.16942307692307693</v>
      </c>
      <c r="N7" s="38"/>
      <c r="O7" s="38"/>
      <c r="P7" s="38"/>
      <c r="Q7" s="38"/>
      <c r="R7" s="38"/>
    </row>
    <row r="8" spans="1:18" x14ac:dyDescent="0.25">
      <c r="B8" s="1"/>
      <c r="C8" s="8"/>
      <c r="E8" s="5"/>
      <c r="F8" s="5"/>
      <c r="G8" s="5"/>
      <c r="H8" s="5"/>
      <c r="I8" s="41"/>
      <c r="J8" s="38"/>
      <c r="K8" s="38"/>
      <c r="L8" s="38"/>
      <c r="M8" s="38"/>
      <c r="N8" s="38"/>
      <c r="O8" s="38"/>
      <c r="P8" s="38"/>
      <c r="Q8" s="38"/>
      <c r="R8" s="38"/>
    </row>
    <row r="9" spans="1:18" x14ac:dyDescent="0.25">
      <c r="A9" s="6" t="s">
        <v>69</v>
      </c>
      <c r="I9" s="41"/>
      <c r="J9" s="38"/>
      <c r="K9" s="38"/>
      <c r="L9" s="38"/>
      <c r="M9" s="38"/>
      <c r="N9" s="38"/>
      <c r="O9" s="38"/>
      <c r="P9" s="38"/>
      <c r="Q9" s="38"/>
      <c r="R9" s="38"/>
    </row>
    <row r="10" spans="1:18" s="37" customFormat="1" x14ac:dyDescent="0.25">
      <c r="A10" s="6"/>
      <c r="H10" s="51"/>
      <c r="I10" s="41"/>
      <c r="J10" s="38"/>
      <c r="K10" s="38"/>
      <c r="L10" s="38"/>
      <c r="M10" s="38"/>
      <c r="N10" s="38"/>
      <c r="O10" s="38"/>
      <c r="P10" s="38"/>
      <c r="Q10" s="38"/>
      <c r="R10" s="38"/>
    </row>
    <row r="11" spans="1:18" x14ac:dyDescent="0.25">
      <c r="A11" s="8" t="s">
        <v>82</v>
      </c>
      <c r="B11" s="8"/>
      <c r="C11" s="8"/>
      <c r="I11" s="41"/>
    </row>
    <row r="12" spans="1:18" x14ac:dyDescent="0.25">
      <c r="A12" s="51" t="s">
        <v>83</v>
      </c>
    </row>
    <row r="13" spans="1:18" x14ac:dyDescent="0.25">
      <c r="A13" s="3" t="s">
        <v>84</v>
      </c>
      <c r="B13" s="3"/>
      <c r="C13" s="3"/>
      <c r="D13" s="3"/>
      <c r="E13" s="3"/>
      <c r="F13" s="3"/>
      <c r="G13" s="3"/>
      <c r="H13" s="3"/>
      <c r="I13" s="3"/>
      <c r="J13" s="3"/>
      <c r="K13" s="3"/>
      <c r="L13" s="3"/>
      <c r="M13" s="3"/>
      <c r="N13" s="3"/>
      <c r="O13" s="3"/>
      <c r="P13" s="3"/>
      <c r="Q13" s="3"/>
      <c r="R13" s="3"/>
    </row>
    <row r="14" spans="1:18" x14ac:dyDescent="0.25">
      <c r="A14" s="3" t="s">
        <v>85</v>
      </c>
      <c r="B14" s="3"/>
      <c r="C14" s="3"/>
      <c r="D14" s="3"/>
      <c r="E14" s="3"/>
      <c r="F14" s="3"/>
      <c r="G14" s="3"/>
      <c r="H14" s="3"/>
      <c r="I14" s="3"/>
      <c r="J14" s="3"/>
      <c r="K14" s="3"/>
      <c r="L14" s="3"/>
      <c r="M14" s="3"/>
      <c r="N14" s="3"/>
      <c r="O14" s="3"/>
      <c r="P14" s="3"/>
      <c r="Q14" s="3"/>
      <c r="R14" s="3"/>
    </row>
    <row r="15" spans="1:18" x14ac:dyDescent="0.25">
      <c r="A15" s="51" t="s">
        <v>86</v>
      </c>
    </row>
    <row r="16" spans="1:18" x14ac:dyDescent="0.25">
      <c r="A16" s="51" t="s">
        <v>87</v>
      </c>
    </row>
    <row r="17" spans="1:13" s="37" customFormat="1" x14ac:dyDescent="0.25">
      <c r="A17" s="51" t="s">
        <v>88</v>
      </c>
      <c r="H17" s="51"/>
    </row>
    <row r="18" spans="1:13" x14ac:dyDescent="0.25">
      <c r="A18" s="51" t="s">
        <v>100</v>
      </c>
    </row>
    <row r="19" spans="1:13" x14ac:dyDescent="0.25">
      <c r="A19" s="8" t="s">
        <v>89</v>
      </c>
      <c r="B19" s="45"/>
      <c r="C19" s="45"/>
      <c r="D19" s="45"/>
    </row>
    <row r="20" spans="1:13" x14ac:dyDescent="0.25">
      <c r="A20" s="51" t="s">
        <v>90</v>
      </c>
    </row>
    <row r="21" spans="1:13" x14ac:dyDescent="0.25">
      <c r="A21" s="51" t="s">
        <v>91</v>
      </c>
    </row>
    <row r="22" spans="1:13" s="37" customFormat="1" x14ac:dyDescent="0.25">
      <c r="A22" s="51" t="s">
        <v>92</v>
      </c>
      <c r="H22" s="51"/>
    </row>
    <row r="23" spans="1:13" x14ac:dyDescent="0.25">
      <c r="A23" s="51" t="s">
        <v>93</v>
      </c>
    </row>
    <row r="24" spans="1:13" x14ac:dyDescent="0.25">
      <c r="A24" s="51" t="s">
        <v>94</v>
      </c>
    </row>
    <row r="25" spans="1:13" x14ac:dyDescent="0.25">
      <c r="A25" s="51" t="s">
        <v>116</v>
      </c>
    </row>
    <row r="26" spans="1:13" x14ac:dyDescent="0.25">
      <c r="A26" s="51" t="s">
        <v>95</v>
      </c>
      <c r="E26" s="4"/>
      <c r="G26" s="4"/>
      <c r="H26" s="52"/>
    </row>
    <row r="27" spans="1:13" x14ac:dyDescent="0.25">
      <c r="A27" s="51" t="s">
        <v>96</v>
      </c>
      <c r="E27" s="4"/>
      <c r="G27" s="4"/>
      <c r="H27" s="52"/>
    </row>
    <row r="28" spans="1:13" x14ac:dyDescent="0.25">
      <c r="A28" s="51" t="s">
        <v>97</v>
      </c>
      <c r="E28" s="4"/>
      <c r="G28" s="4"/>
      <c r="H28" s="52"/>
    </row>
    <row r="29" spans="1:13" x14ac:dyDescent="0.25">
      <c r="A29" s="51" t="s">
        <v>98</v>
      </c>
      <c r="G29" s="4"/>
      <c r="H29" s="52"/>
    </row>
    <row r="30" spans="1:13" s="37" customFormat="1" x14ac:dyDescent="0.25">
      <c r="G30" s="38"/>
      <c r="H30" s="52"/>
    </row>
    <row r="31" spans="1:13" x14ac:dyDescent="0.25">
      <c r="B31" s="47"/>
      <c r="C31" s="47"/>
      <c r="D31" s="47"/>
      <c r="E31" s="47"/>
      <c r="F31" s="47"/>
      <c r="G31" s="47"/>
      <c r="H31" s="47"/>
      <c r="I31" s="47"/>
      <c r="J31" s="47"/>
      <c r="K31" s="47"/>
      <c r="L31" s="47"/>
      <c r="M31" s="8"/>
    </row>
    <row r="32" spans="1:13" x14ac:dyDescent="0.25">
      <c r="A32" s="6" t="s">
        <v>74</v>
      </c>
    </row>
    <row r="33" spans="1:18" x14ac:dyDescent="0.25">
      <c r="A33" s="6" t="s">
        <v>106</v>
      </c>
      <c r="B33" s="6"/>
      <c r="C33" s="6"/>
      <c r="D33" s="6"/>
      <c r="E33" s="6"/>
      <c r="F33" s="6"/>
      <c r="G33" s="6"/>
      <c r="H33" s="6"/>
    </row>
    <row r="34" spans="1:18" s="37" customFormat="1" x14ac:dyDescent="0.25">
      <c r="A34" s="6" t="s">
        <v>109</v>
      </c>
      <c r="B34" s="6"/>
      <c r="C34" s="6"/>
      <c r="D34" s="6"/>
      <c r="E34" s="6"/>
      <c r="F34" s="6"/>
      <c r="G34" s="6"/>
      <c r="H34" s="6"/>
    </row>
    <row r="35" spans="1:18" s="51" customFormat="1" x14ac:dyDescent="0.25">
      <c r="A35" s="6" t="s">
        <v>110</v>
      </c>
      <c r="B35" s="6"/>
      <c r="C35" s="6"/>
      <c r="D35" s="6"/>
      <c r="E35" s="6"/>
      <c r="F35" s="6"/>
      <c r="G35" s="6"/>
      <c r="H35" s="6"/>
    </row>
    <row r="36" spans="1:18" s="37" customFormat="1" x14ac:dyDescent="0.25">
      <c r="A36" s="6" t="s">
        <v>107</v>
      </c>
      <c r="B36" s="6"/>
      <c r="C36" s="6"/>
      <c r="D36" s="6"/>
      <c r="E36" s="6"/>
      <c r="F36" s="6"/>
      <c r="G36" s="6"/>
      <c r="H36" s="6"/>
    </row>
    <row r="37" spans="1:18" s="37" customFormat="1" x14ac:dyDescent="0.25">
      <c r="A37" s="51" t="s">
        <v>108</v>
      </c>
      <c r="B37" s="6"/>
      <c r="C37" s="6"/>
      <c r="D37" s="6"/>
      <c r="E37" s="6"/>
      <c r="F37" s="6"/>
      <c r="G37" s="6"/>
      <c r="H37" s="6"/>
    </row>
    <row r="38" spans="1:18" s="37" customFormat="1" x14ac:dyDescent="0.25">
      <c r="A38" s="6"/>
      <c r="B38" s="6"/>
      <c r="C38" s="6"/>
      <c r="D38" s="6"/>
      <c r="E38" s="6"/>
      <c r="F38" s="6"/>
      <c r="G38" s="6"/>
      <c r="H38" s="6"/>
    </row>
    <row r="39" spans="1:18" x14ac:dyDescent="0.25">
      <c r="A39" s="46" t="s">
        <v>104</v>
      </c>
      <c r="B39" s="42"/>
      <c r="C39" s="42"/>
      <c r="D39" s="42"/>
      <c r="E39" s="42"/>
      <c r="F39" s="42"/>
      <c r="G39" s="42"/>
      <c r="H39" s="42"/>
      <c r="I39" s="42"/>
      <c r="J39" s="42"/>
      <c r="K39" s="42"/>
      <c r="L39" s="42"/>
      <c r="M39" s="42"/>
      <c r="N39" s="42"/>
      <c r="O39" s="42"/>
      <c r="P39" s="42"/>
      <c r="Q39" s="49"/>
    </row>
    <row r="40" spans="1:18" x14ac:dyDescent="0.25">
      <c r="A40" s="51" t="s">
        <v>105</v>
      </c>
      <c r="B40" s="49"/>
      <c r="C40" s="49"/>
      <c r="D40" s="49"/>
      <c r="E40" s="49"/>
      <c r="F40" s="49"/>
      <c r="G40" s="49"/>
      <c r="H40" s="49"/>
      <c r="I40" s="49"/>
      <c r="J40" s="49"/>
      <c r="K40" s="49"/>
      <c r="L40" s="49"/>
      <c r="M40" s="49"/>
      <c r="N40" s="49"/>
      <c r="O40" s="49"/>
      <c r="P40" s="49"/>
      <c r="Q40" s="49"/>
      <c r="R40" s="6"/>
    </row>
    <row r="41" spans="1:18" x14ac:dyDescent="0.25">
      <c r="A41" s="37" t="s">
        <v>75</v>
      </c>
      <c r="B41" s="49"/>
      <c r="C41" s="49"/>
      <c r="D41" s="49"/>
      <c r="E41" s="49"/>
      <c r="F41" s="49"/>
      <c r="G41" s="49"/>
      <c r="H41" s="49"/>
      <c r="I41" s="49"/>
      <c r="J41" s="49"/>
      <c r="K41" s="49"/>
      <c r="L41" s="49"/>
      <c r="M41" s="49"/>
      <c r="N41" s="49"/>
      <c r="O41" s="49"/>
      <c r="P41" s="49"/>
      <c r="Q41" s="49"/>
      <c r="R41" s="6"/>
    </row>
    <row r="42" spans="1:18" x14ac:dyDescent="0.25">
      <c r="A42" s="37" t="s">
        <v>77</v>
      </c>
      <c r="B42" s="49"/>
      <c r="C42" s="49"/>
      <c r="D42" s="49"/>
      <c r="E42" s="49"/>
      <c r="F42" s="49"/>
      <c r="G42" s="49"/>
      <c r="H42" s="49"/>
      <c r="I42" s="49"/>
      <c r="J42" s="49"/>
      <c r="K42" s="49"/>
      <c r="L42" s="49"/>
      <c r="M42" s="49"/>
      <c r="N42" s="49"/>
      <c r="O42" s="49"/>
      <c r="P42" s="49"/>
      <c r="Q42" s="49"/>
      <c r="R42" s="6"/>
    </row>
    <row r="43" spans="1:18" x14ac:dyDescent="0.25">
      <c r="A43" s="37" t="s">
        <v>72</v>
      </c>
      <c r="B43" s="49"/>
      <c r="C43" s="49"/>
      <c r="D43" s="49"/>
      <c r="E43" s="49"/>
      <c r="F43" s="49"/>
      <c r="G43" s="49"/>
      <c r="H43" s="49"/>
      <c r="I43" s="49"/>
      <c r="J43" s="49"/>
      <c r="K43" s="49"/>
      <c r="L43" s="49"/>
      <c r="M43" s="49"/>
      <c r="N43" s="49"/>
      <c r="O43" s="49"/>
      <c r="P43" s="49"/>
      <c r="Q43" s="49"/>
      <c r="R43" s="6"/>
    </row>
    <row r="44" spans="1:18" x14ac:dyDescent="0.25">
      <c r="A44" s="37" t="s">
        <v>79</v>
      </c>
      <c r="B44" s="49"/>
      <c r="C44" s="49"/>
      <c r="D44" s="49"/>
      <c r="E44" s="49"/>
      <c r="F44" s="49"/>
      <c r="G44" s="49"/>
      <c r="H44" s="49"/>
      <c r="I44" s="49"/>
      <c r="J44" s="49"/>
      <c r="K44" s="49"/>
      <c r="L44" s="49"/>
      <c r="M44" s="49"/>
      <c r="N44" s="49"/>
      <c r="O44" s="49"/>
      <c r="P44" s="49"/>
      <c r="Q44" s="49"/>
    </row>
    <row r="45" spans="1:18" x14ac:dyDescent="0.25">
      <c r="A45" s="48" t="s">
        <v>68</v>
      </c>
    </row>
    <row r="46" spans="1:18" x14ac:dyDescent="0.25">
      <c r="A46" s="50" t="s">
        <v>115</v>
      </c>
    </row>
  </sheetData>
  <hyperlinks>
    <hyperlink ref="A45" r:id="rId1"/>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3" workbookViewId="0">
      <selection activeCell="L18" sqref="L18"/>
    </sheetView>
  </sheetViews>
  <sheetFormatPr defaultRowHeight="15" x14ac:dyDescent="0.25"/>
  <cols>
    <col min="1" max="1" width="13.42578125" customWidth="1"/>
    <col min="4" max="6" width="9.140625" style="37"/>
    <col min="8" max="8" width="11.140625" customWidth="1"/>
    <col min="12" max="12" width="11.42578125" customWidth="1"/>
  </cols>
  <sheetData>
    <row r="1" spans="1:21" x14ac:dyDescent="0.25">
      <c r="A1" s="2" t="s">
        <v>44</v>
      </c>
      <c r="B1" s="2"/>
      <c r="C1" s="2"/>
      <c r="D1" s="2"/>
      <c r="E1" s="2"/>
      <c r="F1" s="2"/>
      <c r="G1" s="2"/>
      <c r="H1" s="2" t="s">
        <v>45</v>
      </c>
      <c r="I1" s="2"/>
      <c r="J1" s="2"/>
      <c r="K1" s="37" t="s">
        <v>78</v>
      </c>
    </row>
    <row r="2" spans="1:21" x14ac:dyDescent="0.25">
      <c r="A2" s="19" t="s">
        <v>11</v>
      </c>
      <c r="B2" s="19"/>
      <c r="D2" s="51" t="s">
        <v>11</v>
      </c>
      <c r="E2" s="51"/>
      <c r="H2" s="21" t="s">
        <v>11</v>
      </c>
      <c r="I2" s="21"/>
      <c r="L2" s="23" t="s">
        <v>11</v>
      </c>
      <c r="M2" s="23"/>
      <c r="P2" s="25" t="s">
        <v>11</v>
      </c>
      <c r="Q2" s="25"/>
      <c r="T2" s="27" t="s">
        <v>11</v>
      </c>
      <c r="U2" s="27"/>
    </row>
    <row r="3" spans="1:21" x14ac:dyDescent="0.25">
      <c r="A3" s="2" t="s">
        <v>10</v>
      </c>
      <c r="B3" s="19"/>
      <c r="D3" s="51" t="s">
        <v>80</v>
      </c>
      <c r="E3" s="51"/>
      <c r="H3" s="2" t="s">
        <v>40</v>
      </c>
      <c r="I3" s="21"/>
      <c r="L3" s="2" t="s">
        <v>41</v>
      </c>
      <c r="M3" s="23"/>
      <c r="P3" s="2" t="s">
        <v>42</v>
      </c>
      <c r="Q3" s="25"/>
      <c r="T3" s="2" t="s">
        <v>43</v>
      </c>
      <c r="U3" s="27"/>
    </row>
    <row r="4" spans="1:21" x14ac:dyDescent="0.25">
      <c r="A4" s="19" t="s">
        <v>12</v>
      </c>
      <c r="B4" s="19"/>
      <c r="D4" s="51" t="s">
        <v>12</v>
      </c>
      <c r="E4" s="51"/>
      <c r="H4" s="21" t="s">
        <v>12</v>
      </c>
      <c r="I4" s="21"/>
      <c r="L4" s="23" t="s">
        <v>12</v>
      </c>
      <c r="M4" s="23"/>
      <c r="P4" s="25" t="s">
        <v>12</v>
      </c>
      <c r="Q4" s="25"/>
      <c r="T4" s="27" t="s">
        <v>12</v>
      </c>
      <c r="U4" s="27"/>
    </row>
    <row r="7" spans="1:21" x14ac:dyDescent="0.25">
      <c r="A7" s="19" t="s">
        <v>13</v>
      </c>
      <c r="B7" s="19" t="s">
        <v>14</v>
      </c>
      <c r="D7" s="51" t="s">
        <v>13</v>
      </c>
      <c r="E7" s="51" t="s">
        <v>14</v>
      </c>
      <c r="H7" s="21" t="s">
        <v>13</v>
      </c>
      <c r="I7" s="21" t="s">
        <v>14</v>
      </c>
      <c r="L7" s="23" t="s">
        <v>13</v>
      </c>
      <c r="M7" s="23" t="s">
        <v>14</v>
      </c>
      <c r="P7" s="25" t="s">
        <v>13</v>
      </c>
      <c r="Q7" s="25" t="s">
        <v>14</v>
      </c>
      <c r="T7" s="27" t="s">
        <v>13</v>
      </c>
      <c r="U7" s="27" t="s">
        <v>14</v>
      </c>
    </row>
    <row r="8" spans="1:21" x14ac:dyDescent="0.25">
      <c r="A8" s="19" t="s">
        <v>15</v>
      </c>
      <c r="B8" s="20">
        <v>0.2</v>
      </c>
      <c r="D8" s="51" t="s">
        <v>15</v>
      </c>
      <c r="E8" s="52">
        <v>0.2</v>
      </c>
      <c r="H8" s="21" t="s">
        <v>15</v>
      </c>
      <c r="I8" s="22">
        <v>0.02</v>
      </c>
      <c r="L8" s="23" t="s">
        <v>15</v>
      </c>
      <c r="M8" s="24">
        <v>0.02</v>
      </c>
      <c r="P8" s="25" t="s">
        <v>15</v>
      </c>
      <c r="Q8" s="26">
        <v>0.3</v>
      </c>
      <c r="T8" s="27" t="s">
        <v>15</v>
      </c>
      <c r="U8" s="28">
        <v>0.2</v>
      </c>
    </row>
    <row r="9" spans="1:21" x14ac:dyDescent="0.25">
      <c r="A9" s="19" t="s">
        <v>16</v>
      </c>
      <c r="B9" s="20">
        <v>0.152</v>
      </c>
      <c r="D9" s="51" t="s">
        <v>16</v>
      </c>
      <c r="E9" s="52">
        <v>0.57199999999999995</v>
      </c>
      <c r="H9" s="21" t="s">
        <v>16</v>
      </c>
      <c r="I9" s="22">
        <v>0.10199999999999999</v>
      </c>
      <c r="L9" s="23" t="s">
        <v>16</v>
      </c>
      <c r="M9" s="24">
        <v>9.0800000000000006E-2</v>
      </c>
      <c r="P9" s="25" t="s">
        <v>16</v>
      </c>
      <c r="Q9" s="26">
        <v>2.4599999999999999E-3</v>
      </c>
      <c r="T9" s="27" t="s">
        <v>16</v>
      </c>
      <c r="U9" s="28">
        <v>0.32700000000000001</v>
      </c>
    </row>
    <row r="10" spans="1:21" x14ac:dyDescent="0.25">
      <c r="A10" s="19" t="s">
        <v>17</v>
      </c>
      <c r="B10" s="18">
        <v>46.1</v>
      </c>
      <c r="D10" s="51" t="s">
        <v>17</v>
      </c>
      <c r="E10" s="18">
        <v>83.3</v>
      </c>
      <c r="H10" s="21" t="s">
        <v>17</v>
      </c>
      <c r="I10" s="18">
        <v>2.91</v>
      </c>
      <c r="L10" s="23" t="s">
        <v>17</v>
      </c>
      <c r="M10" s="18">
        <v>2.63</v>
      </c>
      <c r="P10" s="25" t="s">
        <v>17</v>
      </c>
      <c r="Q10" s="18">
        <v>1.51</v>
      </c>
      <c r="T10" s="27" t="s">
        <v>17</v>
      </c>
      <c r="U10" s="18">
        <v>83.6</v>
      </c>
    </row>
    <row r="11" spans="1:21" x14ac:dyDescent="0.25">
      <c r="A11" s="19" t="s">
        <v>18</v>
      </c>
      <c r="B11" s="20">
        <v>0.151</v>
      </c>
      <c r="D11" s="51" t="s">
        <v>18</v>
      </c>
      <c r="E11" s="52">
        <v>0.56799999999999995</v>
      </c>
      <c r="H11" s="21" t="s">
        <v>18</v>
      </c>
      <c r="I11" s="22">
        <v>0.10199999999999999</v>
      </c>
      <c r="L11" s="23" t="s">
        <v>18</v>
      </c>
      <c r="M11" s="24">
        <v>9.0800000000000006E-2</v>
      </c>
      <c r="P11" s="25" t="s">
        <v>18</v>
      </c>
      <c r="Q11" s="26">
        <v>2.4599999999999999E-3</v>
      </c>
      <c r="T11" s="27" t="s">
        <v>18</v>
      </c>
      <c r="U11" s="28">
        <v>0.32700000000000001</v>
      </c>
    </row>
    <row r="12" spans="1:21" x14ac:dyDescent="0.25">
      <c r="A12" s="19" t="s">
        <v>19</v>
      </c>
      <c r="B12" s="20">
        <v>0.14699999999999999</v>
      </c>
      <c r="D12" s="51" t="s">
        <v>19</v>
      </c>
      <c r="E12" s="52">
        <v>0.56399999999999995</v>
      </c>
      <c r="H12" s="21" t="s">
        <v>19</v>
      </c>
      <c r="I12" s="22">
        <v>0.10199999999999999</v>
      </c>
      <c r="L12" s="23" t="s">
        <v>19</v>
      </c>
      <c r="M12" s="24">
        <v>9.0800000000000006E-2</v>
      </c>
      <c r="P12" s="25" t="s">
        <v>19</v>
      </c>
      <c r="Q12" s="26">
        <v>2.4599999999999999E-3</v>
      </c>
      <c r="T12" s="27" t="s">
        <v>19</v>
      </c>
      <c r="U12" s="28">
        <v>0.32700000000000001</v>
      </c>
    </row>
    <row r="13" spans="1:21" x14ac:dyDescent="0.25">
      <c r="A13" s="19" t="s">
        <v>20</v>
      </c>
      <c r="B13" s="20">
        <v>0.152</v>
      </c>
      <c r="D13" s="51" t="s">
        <v>20</v>
      </c>
      <c r="E13" s="52">
        <v>0.56599999999999995</v>
      </c>
      <c r="H13" s="21" t="s">
        <v>20</v>
      </c>
      <c r="I13" s="22">
        <v>0.106</v>
      </c>
      <c r="L13" s="23" t="s">
        <v>20</v>
      </c>
      <c r="M13" s="24">
        <v>9.4399999999999998E-2</v>
      </c>
      <c r="P13" s="25" t="s">
        <v>20</v>
      </c>
      <c r="Q13" s="26">
        <v>3.3300000000000001E-3</v>
      </c>
      <c r="T13" s="27" t="s">
        <v>20</v>
      </c>
      <c r="U13" s="28">
        <v>0.32700000000000001</v>
      </c>
    </row>
    <row r="14" spans="1:21" x14ac:dyDescent="0.25">
      <c r="A14" s="19" t="s">
        <v>21</v>
      </c>
      <c r="B14" s="20">
        <v>0.159</v>
      </c>
      <c r="D14" s="51" t="s">
        <v>21</v>
      </c>
      <c r="E14" s="52">
        <v>0.57199999999999995</v>
      </c>
      <c r="H14" s="21" t="s">
        <v>21</v>
      </c>
      <c r="I14" s="22">
        <v>0.112</v>
      </c>
      <c r="L14" s="23" t="s">
        <v>21</v>
      </c>
      <c r="M14" s="24">
        <v>9.9699999999999997E-2</v>
      </c>
      <c r="P14" s="25" t="s">
        <v>21</v>
      </c>
      <c r="Q14" s="26">
        <v>4.1999999999999997E-3</v>
      </c>
      <c r="T14" s="27" t="s">
        <v>21</v>
      </c>
      <c r="U14" s="28">
        <v>0.32700000000000001</v>
      </c>
    </row>
    <row r="15" spans="1:21" x14ac:dyDescent="0.25">
      <c r="A15" s="19" t="s">
        <v>22</v>
      </c>
      <c r="B15" s="20">
        <v>0.247</v>
      </c>
      <c r="D15" s="51" t="s">
        <v>22</v>
      </c>
      <c r="E15" s="52">
        <v>0.64700000000000002</v>
      </c>
      <c r="H15" s="21" t="s">
        <v>22</v>
      </c>
      <c r="I15" s="22">
        <v>0.16300000000000001</v>
      </c>
      <c r="L15" s="23" t="s">
        <v>22</v>
      </c>
      <c r="M15" s="24">
        <v>0.14599999999999999</v>
      </c>
      <c r="P15" s="25" t="s">
        <v>22</v>
      </c>
      <c r="Q15" s="26">
        <v>2.1600000000000001E-2</v>
      </c>
      <c r="T15" s="27" t="s">
        <v>22</v>
      </c>
      <c r="U15" s="28">
        <v>0.33800000000000002</v>
      </c>
    </row>
    <row r="16" spans="1:21" x14ac:dyDescent="0.25">
      <c r="A16" s="19" t="s">
        <v>23</v>
      </c>
      <c r="B16" s="20">
        <v>0.56100000000000005</v>
      </c>
      <c r="D16" s="51" t="s">
        <v>23</v>
      </c>
      <c r="E16" s="52">
        <v>0.81899999999999995</v>
      </c>
      <c r="H16" s="21" t="s">
        <v>23</v>
      </c>
      <c r="I16" s="22">
        <v>0.28199999999999997</v>
      </c>
      <c r="L16" s="23" t="s">
        <v>23</v>
      </c>
      <c r="M16" s="24">
        <v>0.25600000000000001</v>
      </c>
      <c r="P16" s="25" t="s">
        <v>23</v>
      </c>
      <c r="Q16" s="26">
        <v>8.1000000000000003E-2</v>
      </c>
      <c r="T16" s="27" t="s">
        <v>23</v>
      </c>
      <c r="U16" s="28">
        <v>0.36599999999999999</v>
      </c>
    </row>
    <row r="17" spans="1:21" x14ac:dyDescent="0.25">
      <c r="A17" s="19" t="s">
        <v>24</v>
      </c>
      <c r="B17" s="20">
        <v>0.221</v>
      </c>
      <c r="D17" s="51" t="s">
        <v>24</v>
      </c>
      <c r="E17" s="52">
        <v>1.6</v>
      </c>
      <c r="H17" s="21" t="s">
        <v>24</v>
      </c>
      <c r="I17" s="22">
        <v>1.06</v>
      </c>
      <c r="L17" s="23" t="s">
        <v>24</v>
      </c>
      <c r="M17" s="24">
        <v>0.94</v>
      </c>
      <c r="P17" s="25" t="s">
        <v>24</v>
      </c>
      <c r="Q17" s="26">
        <v>2.4599999999999999E-3</v>
      </c>
      <c r="T17" s="27" t="s">
        <v>24</v>
      </c>
      <c r="U17" s="28">
        <v>13.8</v>
      </c>
    </row>
    <row r="18" spans="1:21" x14ac:dyDescent="0.25">
      <c r="A18" s="19" t="s">
        <v>25</v>
      </c>
      <c r="B18" s="20">
        <v>0.66300000000000003</v>
      </c>
      <c r="D18" s="51" t="s">
        <v>25</v>
      </c>
      <c r="E18" s="52">
        <v>3.86</v>
      </c>
      <c r="H18" s="21" t="s">
        <v>25</v>
      </c>
      <c r="I18" s="22">
        <v>0.39800000000000002</v>
      </c>
      <c r="L18" s="23" t="s">
        <v>25</v>
      </c>
      <c r="M18" s="24">
        <v>0.35399999999999998</v>
      </c>
      <c r="P18" s="25" t="s">
        <v>25</v>
      </c>
      <c r="Q18" s="26">
        <v>2.4599999999999999E-3</v>
      </c>
      <c r="T18" s="27" t="s">
        <v>25</v>
      </c>
      <c r="U18" s="28">
        <v>7.13</v>
      </c>
    </row>
    <row r="19" spans="1:21" x14ac:dyDescent="0.25">
      <c r="A19" s="19" t="s">
        <v>26</v>
      </c>
      <c r="B19" s="20">
        <v>0.14899999999999999</v>
      </c>
      <c r="D19" s="51" t="s">
        <v>26</v>
      </c>
      <c r="E19" s="52">
        <v>0.56599999999999995</v>
      </c>
      <c r="H19" s="21" t="s">
        <v>26</v>
      </c>
      <c r="I19" s="22">
        <v>0.10199999999999999</v>
      </c>
      <c r="L19" s="23" t="s">
        <v>26</v>
      </c>
      <c r="M19" s="24">
        <v>9.0800000000000006E-2</v>
      </c>
      <c r="P19" s="25" t="s">
        <v>26</v>
      </c>
      <c r="Q19" s="26">
        <v>2.4599999999999999E-3</v>
      </c>
      <c r="T19" s="27" t="s">
        <v>26</v>
      </c>
      <c r="U19" s="28">
        <v>0.32700000000000001</v>
      </c>
    </row>
    <row r="20" spans="1:21" x14ac:dyDescent="0.25">
      <c r="A20" s="19" t="s">
        <v>27</v>
      </c>
      <c r="B20" s="20">
        <v>0.14899999999999999</v>
      </c>
      <c r="D20" s="51" t="s">
        <v>27</v>
      </c>
      <c r="E20" s="52">
        <v>0.56699999999999995</v>
      </c>
      <c r="H20" s="21" t="s">
        <v>27</v>
      </c>
      <c r="I20" s="22">
        <v>0.10199999999999999</v>
      </c>
      <c r="L20" s="23" t="s">
        <v>27</v>
      </c>
      <c r="M20" s="24">
        <v>9.0800000000000006E-2</v>
      </c>
      <c r="P20" s="25" t="s">
        <v>27</v>
      </c>
      <c r="Q20" s="26">
        <v>2.4599999999999999E-3</v>
      </c>
      <c r="T20" s="27" t="s">
        <v>27</v>
      </c>
      <c r="U20" s="28">
        <v>0.32700000000000001</v>
      </c>
    </row>
    <row r="21" spans="1:21" x14ac:dyDescent="0.25">
      <c r="A21" s="19" t="s">
        <v>28</v>
      </c>
      <c r="B21" s="20">
        <v>0.14899999999999999</v>
      </c>
      <c r="D21" s="51" t="s">
        <v>28</v>
      </c>
      <c r="E21" s="52">
        <v>0.56699999999999995</v>
      </c>
      <c r="H21" s="21" t="s">
        <v>28</v>
      </c>
      <c r="I21" s="22">
        <v>0.10199999999999999</v>
      </c>
      <c r="L21" s="23" t="s">
        <v>28</v>
      </c>
      <c r="M21" s="24">
        <v>9.0800000000000006E-2</v>
      </c>
      <c r="P21" s="25" t="s">
        <v>28</v>
      </c>
      <c r="Q21" s="26">
        <v>2.4599999999999999E-3</v>
      </c>
      <c r="T21" s="27" t="s">
        <v>28</v>
      </c>
      <c r="U21" s="28">
        <v>0.32700000000000001</v>
      </c>
    </row>
    <row r="22" spans="1:21" x14ac:dyDescent="0.25">
      <c r="A22" s="19" t="s">
        <v>29</v>
      </c>
      <c r="B22" s="20">
        <v>0.151</v>
      </c>
      <c r="D22" s="51" t="s">
        <v>29</v>
      </c>
      <c r="E22" s="52">
        <v>0.79500000000000004</v>
      </c>
      <c r="H22" s="21" t="s">
        <v>29</v>
      </c>
      <c r="I22" s="22">
        <v>0.10199999999999999</v>
      </c>
      <c r="L22" s="23" t="s">
        <v>29</v>
      </c>
      <c r="M22" s="24">
        <v>9.0800000000000006E-2</v>
      </c>
      <c r="P22" s="25" t="s">
        <v>29</v>
      </c>
      <c r="Q22" s="26">
        <v>2.4599999999999999E-3</v>
      </c>
      <c r="T22" s="27" t="s">
        <v>29</v>
      </c>
      <c r="U22" s="28">
        <v>0.32700000000000001</v>
      </c>
    </row>
    <row r="23" spans="1:21" x14ac:dyDescent="0.25">
      <c r="A23" s="19" t="s">
        <v>30</v>
      </c>
      <c r="B23" s="20">
        <v>0.14899999999999999</v>
      </c>
      <c r="D23" s="51" t="s">
        <v>30</v>
      </c>
      <c r="E23" s="52">
        <v>0.56799999999999995</v>
      </c>
      <c r="H23" s="21" t="s">
        <v>30</v>
      </c>
      <c r="I23" s="22">
        <v>0.10199999999999999</v>
      </c>
      <c r="L23" s="23" t="s">
        <v>30</v>
      </c>
      <c r="M23" s="24">
        <v>9.0800000000000006E-2</v>
      </c>
      <c r="P23" s="25" t="s">
        <v>30</v>
      </c>
      <c r="Q23" s="26">
        <v>2.4599999999999999E-3</v>
      </c>
      <c r="T23" s="27" t="s">
        <v>30</v>
      </c>
      <c r="U23" s="28">
        <v>0.32700000000000001</v>
      </c>
    </row>
    <row r="24" spans="1:21" x14ac:dyDescent="0.25">
      <c r="A24" s="19" t="s">
        <v>31</v>
      </c>
      <c r="B24" s="20">
        <v>3.24</v>
      </c>
      <c r="D24" s="51" t="s">
        <v>31</v>
      </c>
      <c r="E24" s="52">
        <v>8.5299999999999994</v>
      </c>
      <c r="H24" s="21" t="s">
        <v>31</v>
      </c>
      <c r="I24" s="22">
        <v>0.3</v>
      </c>
      <c r="L24" s="23" t="s">
        <v>31</v>
      </c>
      <c r="M24" s="24">
        <v>0.27600000000000002</v>
      </c>
      <c r="P24" s="25" t="s">
        <v>31</v>
      </c>
      <c r="Q24" s="26">
        <v>0.66300000000000003</v>
      </c>
      <c r="T24" s="27" t="s">
        <v>31</v>
      </c>
      <c r="U24" s="28">
        <v>9.1999999999999993</v>
      </c>
    </row>
    <row r="25" spans="1:21" x14ac:dyDescent="0.25">
      <c r="A25" s="19" t="s">
        <v>32</v>
      </c>
      <c r="B25" s="20">
        <v>0.14799999999999999</v>
      </c>
      <c r="D25" s="51" t="s">
        <v>32</v>
      </c>
      <c r="E25" s="52">
        <v>0.56499999999999995</v>
      </c>
      <c r="H25" s="21" t="s">
        <v>32</v>
      </c>
      <c r="I25" s="22">
        <v>0.10199999999999999</v>
      </c>
      <c r="L25" s="23" t="s">
        <v>32</v>
      </c>
      <c r="M25" s="24">
        <v>9.0800000000000006E-2</v>
      </c>
      <c r="P25" s="25" t="s">
        <v>32</v>
      </c>
      <c r="Q25" s="26">
        <v>2.4599999999999999E-3</v>
      </c>
      <c r="T25" s="27" t="s">
        <v>32</v>
      </c>
      <c r="U25" s="28">
        <v>0.32700000000000001</v>
      </c>
    </row>
    <row r="26" spans="1:21" x14ac:dyDescent="0.25">
      <c r="A26" s="19" t="s">
        <v>33</v>
      </c>
      <c r="B26" s="20">
        <v>0.2</v>
      </c>
      <c r="D26" s="51" t="s">
        <v>33</v>
      </c>
      <c r="E26" s="52">
        <v>0.56899999999999995</v>
      </c>
      <c r="H26" s="21" t="s">
        <v>33</v>
      </c>
      <c r="I26" s="22">
        <v>0.10199999999999999</v>
      </c>
      <c r="L26" s="23" t="s">
        <v>33</v>
      </c>
      <c r="M26" s="24">
        <v>9.0800000000000006E-2</v>
      </c>
      <c r="P26" s="25" t="s">
        <v>33</v>
      </c>
      <c r="Q26" s="26">
        <v>2.4599999999999999E-3</v>
      </c>
      <c r="T26" s="27" t="s">
        <v>33</v>
      </c>
      <c r="U26" s="28">
        <v>10.4</v>
      </c>
    </row>
    <row r="27" spans="1:21" x14ac:dyDescent="0.25">
      <c r="A27" s="19" t="s">
        <v>34</v>
      </c>
      <c r="B27" s="20">
        <v>0.14699999999999999</v>
      </c>
      <c r="D27" s="51" t="s">
        <v>34</v>
      </c>
      <c r="E27" s="52">
        <v>0.79200000000000004</v>
      </c>
      <c r="H27" s="21" t="s">
        <v>34</v>
      </c>
      <c r="I27" s="22">
        <v>0.10199999999999999</v>
      </c>
      <c r="L27" s="23" t="s">
        <v>34</v>
      </c>
      <c r="M27" s="24">
        <v>9.0800000000000006E-2</v>
      </c>
      <c r="P27" s="25" t="s">
        <v>34</v>
      </c>
      <c r="Q27" s="26">
        <v>2.4599999999999999E-3</v>
      </c>
      <c r="T27" s="27" t="s">
        <v>34</v>
      </c>
      <c r="U27" s="28">
        <v>0.32700000000000001</v>
      </c>
    </row>
    <row r="28" spans="1:21" x14ac:dyDescent="0.25">
      <c r="A28" s="19" t="s">
        <v>35</v>
      </c>
      <c r="B28" s="20">
        <v>0.14799999999999999</v>
      </c>
      <c r="D28" s="51" t="s">
        <v>35</v>
      </c>
      <c r="E28" s="52">
        <v>0.56499999999999995</v>
      </c>
      <c r="H28" s="21" t="s">
        <v>35</v>
      </c>
      <c r="I28" s="22">
        <v>0.10199999999999999</v>
      </c>
      <c r="L28" s="23" t="s">
        <v>35</v>
      </c>
      <c r="M28" s="24">
        <v>9.0800000000000006E-2</v>
      </c>
      <c r="P28" s="25" t="s">
        <v>35</v>
      </c>
      <c r="Q28" s="26">
        <v>2.4599999999999999E-3</v>
      </c>
      <c r="T28" s="27" t="s">
        <v>35</v>
      </c>
      <c r="U28" s="28">
        <v>0.32700000000000001</v>
      </c>
    </row>
    <row r="29" spans="1:21" x14ac:dyDescent="0.25">
      <c r="A29" s="19" t="s">
        <v>36</v>
      </c>
      <c r="B29" s="20">
        <v>0.14899999999999999</v>
      </c>
      <c r="D29" s="51" t="s">
        <v>36</v>
      </c>
      <c r="E29" s="52">
        <v>0.56599999999999995</v>
      </c>
      <c r="H29" s="21" t="s">
        <v>36</v>
      </c>
      <c r="I29" s="22">
        <v>0.10199999999999999</v>
      </c>
      <c r="L29" s="23" t="s">
        <v>36</v>
      </c>
      <c r="M29" s="24">
        <v>9.0800000000000006E-2</v>
      </c>
      <c r="P29" s="25" t="s">
        <v>36</v>
      </c>
      <c r="Q29" s="26">
        <v>2.4599999999999999E-3</v>
      </c>
      <c r="T29" s="27" t="s">
        <v>36</v>
      </c>
      <c r="U29" s="28">
        <v>0.32700000000000001</v>
      </c>
    </row>
    <row r="30" spans="1:21" x14ac:dyDescent="0.25">
      <c r="A30" s="19" t="s">
        <v>37</v>
      </c>
      <c r="B30" s="20">
        <v>0.14899999999999999</v>
      </c>
      <c r="D30" s="51" t="s">
        <v>37</v>
      </c>
      <c r="E30" s="52">
        <v>0.56799999999999995</v>
      </c>
      <c r="H30" s="21" t="s">
        <v>37</v>
      </c>
      <c r="I30" s="22">
        <v>0.10199999999999999</v>
      </c>
      <c r="L30" s="23" t="s">
        <v>37</v>
      </c>
      <c r="M30" s="24">
        <v>9.0800000000000006E-2</v>
      </c>
      <c r="P30" s="25" t="s">
        <v>37</v>
      </c>
      <c r="Q30" s="26">
        <v>2.4599999999999999E-3</v>
      </c>
      <c r="T30" s="27" t="s">
        <v>37</v>
      </c>
      <c r="U30" s="28">
        <v>0.32700000000000001</v>
      </c>
    </row>
    <row r="31" spans="1:21" x14ac:dyDescent="0.25">
      <c r="A31" s="19" t="s">
        <v>38</v>
      </c>
      <c r="B31" s="20">
        <v>0.14799999999999999</v>
      </c>
      <c r="D31" s="51" t="s">
        <v>38</v>
      </c>
      <c r="E31" s="52">
        <v>0.56699999999999995</v>
      </c>
      <c r="H31" s="21" t="s">
        <v>38</v>
      </c>
      <c r="I31" s="22">
        <v>0.10299999999999999</v>
      </c>
      <c r="L31" s="23" t="s">
        <v>38</v>
      </c>
      <c r="M31" s="24">
        <v>9.11E-2</v>
      </c>
      <c r="P31" s="25" t="s">
        <v>38</v>
      </c>
      <c r="Q31" s="26">
        <v>5.4900000000000001E-3</v>
      </c>
      <c r="T31" s="27" t="s">
        <v>38</v>
      </c>
      <c r="U31" s="28">
        <v>0.33</v>
      </c>
    </row>
    <row r="32" spans="1:21" x14ac:dyDescent="0.25">
      <c r="A32" s="19" t="s">
        <v>39</v>
      </c>
      <c r="B32" s="20">
        <v>1.03</v>
      </c>
      <c r="D32" s="51" t="s">
        <v>39</v>
      </c>
      <c r="E32" s="52">
        <v>2.58</v>
      </c>
      <c r="H32" s="21" t="s">
        <v>39</v>
      </c>
      <c r="I32" s="22">
        <v>0.183</v>
      </c>
      <c r="L32" s="23" t="s">
        <v>39</v>
      </c>
      <c r="M32" s="24">
        <v>0.16500000000000001</v>
      </c>
      <c r="P32" s="25" t="s">
        <v>39</v>
      </c>
      <c r="Q32" s="26">
        <v>0.10199999999999999</v>
      </c>
      <c r="T32" s="27" t="s">
        <v>39</v>
      </c>
      <c r="U32" s="28">
        <v>2.58</v>
      </c>
    </row>
    <row r="34" spans="1:21" ht="30" x14ac:dyDescent="0.25">
      <c r="A34" s="1" t="s">
        <v>81</v>
      </c>
      <c r="B34" s="52">
        <f>MAX(B8:B32)</f>
        <v>46.1</v>
      </c>
      <c r="E34" s="52">
        <f>MAX(E8:E32)</f>
        <v>83.3</v>
      </c>
      <c r="I34" s="52">
        <f>MAX(I8:I32)</f>
        <v>2.91</v>
      </c>
      <c r="M34" s="52">
        <f>MAX(M8:M32)</f>
        <v>2.63</v>
      </c>
      <c r="Q34" s="52">
        <f>MAX(Q8:Q32)</f>
        <v>1.51</v>
      </c>
      <c r="U34" s="52">
        <f>MAX(U8:U32)</f>
        <v>83.6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E1" sqref="E1:F21"/>
    </sheetView>
  </sheetViews>
  <sheetFormatPr defaultRowHeight="15" x14ac:dyDescent="0.25"/>
  <cols>
    <col min="4" max="7" width="9.140625" style="37"/>
  </cols>
  <sheetData>
    <row r="1" spans="1:22" x14ac:dyDescent="0.25">
      <c r="A1" s="31" t="s">
        <v>48</v>
      </c>
      <c r="B1" s="31"/>
      <c r="E1" s="37" t="s">
        <v>48</v>
      </c>
      <c r="I1" s="33" t="s">
        <v>48</v>
      </c>
      <c r="J1" s="33"/>
      <c r="M1" s="35" t="s">
        <v>48</v>
      </c>
      <c r="N1" s="35"/>
      <c r="Q1" s="37" t="s">
        <v>48</v>
      </c>
      <c r="R1" s="37"/>
      <c r="U1" s="29" t="s">
        <v>48</v>
      </c>
      <c r="V1" s="29"/>
    </row>
    <row r="2" spans="1:22" x14ac:dyDescent="0.25">
      <c r="A2" s="31" t="s">
        <v>10</v>
      </c>
      <c r="B2" s="37" t="s">
        <v>52</v>
      </c>
      <c r="E2" s="37" t="s">
        <v>80</v>
      </c>
      <c r="I2" s="33" t="s">
        <v>40</v>
      </c>
      <c r="J2" s="37" t="s">
        <v>70</v>
      </c>
      <c r="M2" s="35" t="s">
        <v>41</v>
      </c>
      <c r="N2" s="37" t="s">
        <v>70</v>
      </c>
      <c r="Q2" s="37" t="s">
        <v>42</v>
      </c>
      <c r="R2" s="37"/>
      <c r="U2" s="29" t="s">
        <v>43</v>
      </c>
      <c r="V2" s="37" t="s">
        <v>70</v>
      </c>
    </row>
    <row r="3" spans="1:22" x14ac:dyDescent="0.25">
      <c r="A3" s="31" t="s">
        <v>49</v>
      </c>
      <c r="B3" s="31"/>
      <c r="E3" s="37" t="s">
        <v>49</v>
      </c>
      <c r="I3" s="33" t="s">
        <v>49</v>
      </c>
      <c r="J3" s="33"/>
      <c r="M3" s="35" t="s">
        <v>49</v>
      </c>
      <c r="N3" s="35"/>
      <c r="Q3" s="37" t="s">
        <v>49</v>
      </c>
      <c r="R3" s="37"/>
      <c r="U3" s="29" t="s">
        <v>49</v>
      </c>
      <c r="V3" s="29"/>
    </row>
    <row r="4" spans="1:22" x14ac:dyDescent="0.25">
      <c r="A4" s="31" t="s">
        <v>50</v>
      </c>
      <c r="B4" s="31"/>
      <c r="E4" s="37" t="s">
        <v>50</v>
      </c>
      <c r="I4" s="33" t="s">
        <v>50</v>
      </c>
      <c r="J4" s="33"/>
      <c r="M4" s="35" t="s">
        <v>50</v>
      </c>
      <c r="N4" s="35"/>
      <c r="Q4" s="37" t="s">
        <v>50</v>
      </c>
      <c r="R4" s="37"/>
      <c r="U4" s="29" t="s">
        <v>50</v>
      </c>
      <c r="V4" s="29"/>
    </row>
    <row r="5" spans="1:22" x14ac:dyDescent="0.25">
      <c r="A5" s="31" t="s">
        <v>51</v>
      </c>
      <c r="B5" s="31"/>
      <c r="E5" s="37" t="s">
        <v>51</v>
      </c>
      <c r="I5" s="33" t="s">
        <v>65</v>
      </c>
      <c r="J5" s="33"/>
      <c r="M5" s="35" t="s">
        <v>65</v>
      </c>
      <c r="N5" s="35"/>
      <c r="Q5" s="37" t="s">
        <v>66</v>
      </c>
      <c r="R5" s="37"/>
      <c r="U5" s="29" t="s">
        <v>51</v>
      </c>
      <c r="V5" s="29"/>
    </row>
    <row r="6" spans="1:22" x14ac:dyDescent="0.25">
      <c r="A6" s="31" t="s">
        <v>53</v>
      </c>
      <c r="B6" s="31" t="s">
        <v>54</v>
      </c>
      <c r="E6" s="37" t="s">
        <v>53</v>
      </c>
      <c r="F6" s="37" t="s">
        <v>54</v>
      </c>
      <c r="I6" s="33" t="s">
        <v>53</v>
      </c>
      <c r="J6" s="33" t="s">
        <v>54</v>
      </c>
      <c r="M6" s="35" t="s">
        <v>53</v>
      </c>
      <c r="N6" s="35" t="s">
        <v>54</v>
      </c>
      <c r="Q6" s="37" t="s">
        <v>53</v>
      </c>
      <c r="R6" s="37" t="s">
        <v>54</v>
      </c>
      <c r="U6" s="29" t="s">
        <v>53</v>
      </c>
      <c r="V6" s="29" t="s">
        <v>54</v>
      </c>
    </row>
    <row r="7" spans="1:22" x14ac:dyDescent="0.25">
      <c r="A7" s="31" t="s">
        <v>55</v>
      </c>
      <c r="B7" s="32">
        <v>1.92</v>
      </c>
      <c r="E7" s="37" t="s">
        <v>55</v>
      </c>
      <c r="F7" s="38">
        <v>9.07</v>
      </c>
      <c r="I7" s="33" t="s">
        <v>55</v>
      </c>
      <c r="J7" s="34">
        <v>0.71</v>
      </c>
      <c r="M7" s="35" t="s">
        <v>55</v>
      </c>
      <c r="N7" s="36">
        <v>0.63300000000000001</v>
      </c>
      <c r="Q7" s="37" t="s">
        <v>55</v>
      </c>
      <c r="R7" s="38">
        <v>3.6499999999999998E-2</v>
      </c>
      <c r="U7" s="29" t="s">
        <v>55</v>
      </c>
      <c r="V7" s="30">
        <v>5.88</v>
      </c>
    </row>
    <row r="8" spans="1:22" x14ac:dyDescent="0.25">
      <c r="A8" s="31" t="s">
        <v>56</v>
      </c>
      <c r="B8" s="32">
        <v>6.73</v>
      </c>
      <c r="E8" s="37" t="s">
        <v>56</v>
      </c>
      <c r="F8" s="38">
        <v>36.299999999999997</v>
      </c>
      <c r="I8" s="33" t="s">
        <v>56</v>
      </c>
      <c r="J8" s="34">
        <v>1.84</v>
      </c>
      <c r="M8" s="35" t="s">
        <v>56</v>
      </c>
      <c r="N8" s="36">
        <v>1.63</v>
      </c>
      <c r="Q8" s="37" t="s">
        <v>56</v>
      </c>
      <c r="R8" s="38">
        <v>0.17399999999999999</v>
      </c>
      <c r="U8" s="29" t="s">
        <v>56</v>
      </c>
      <c r="V8" s="30">
        <v>24.2</v>
      </c>
    </row>
    <row r="9" spans="1:22" x14ac:dyDescent="0.25">
      <c r="A9" s="31" t="s">
        <v>57</v>
      </c>
      <c r="B9" s="32">
        <v>79.599999999999994</v>
      </c>
      <c r="E9" s="37" t="s">
        <v>57</v>
      </c>
      <c r="F9" s="38">
        <v>189</v>
      </c>
      <c r="I9" s="33" t="s">
        <v>57</v>
      </c>
      <c r="J9" s="34">
        <v>31.2</v>
      </c>
      <c r="M9" s="35" t="s">
        <v>57</v>
      </c>
      <c r="N9" s="36">
        <v>28.4</v>
      </c>
      <c r="Q9" s="37" t="s">
        <v>57</v>
      </c>
      <c r="R9" s="38">
        <v>10.199999999999999</v>
      </c>
      <c r="U9" s="29" t="s">
        <v>57</v>
      </c>
      <c r="V9" s="30">
        <v>119</v>
      </c>
    </row>
    <row r="10" spans="1:22" x14ac:dyDescent="0.25">
      <c r="A10" s="31" t="s">
        <v>25</v>
      </c>
      <c r="B10" s="32">
        <v>14.2</v>
      </c>
      <c r="E10" s="37" t="s">
        <v>25</v>
      </c>
      <c r="F10" s="38">
        <v>107</v>
      </c>
      <c r="I10" s="33" t="s">
        <v>25</v>
      </c>
      <c r="J10" s="34">
        <v>4.88</v>
      </c>
      <c r="M10" s="35" t="s">
        <v>25</v>
      </c>
      <c r="N10" s="36">
        <v>4.37</v>
      </c>
      <c r="Q10" s="37" t="s">
        <v>25</v>
      </c>
      <c r="R10" s="38">
        <v>4.8500000000000001E-2</v>
      </c>
      <c r="U10" s="29" t="s">
        <v>25</v>
      </c>
      <c r="V10" s="30">
        <v>167</v>
      </c>
    </row>
    <row r="11" spans="1:22" x14ac:dyDescent="0.25">
      <c r="A11" s="31" t="s">
        <v>27</v>
      </c>
      <c r="B11" s="32">
        <v>15.4</v>
      </c>
      <c r="E11" s="37" t="s">
        <v>27</v>
      </c>
      <c r="F11" s="38">
        <v>72.2</v>
      </c>
      <c r="I11" s="33" t="s">
        <v>27</v>
      </c>
      <c r="J11" s="34">
        <v>4.55</v>
      </c>
      <c r="M11" s="35" t="s">
        <v>27</v>
      </c>
      <c r="N11" s="36">
        <v>4.07</v>
      </c>
      <c r="Q11" s="37" t="s">
        <v>27</v>
      </c>
      <c r="R11" s="38">
        <v>0.32100000000000001</v>
      </c>
      <c r="U11" s="29" t="s">
        <v>27</v>
      </c>
      <c r="V11" s="30">
        <v>56.6</v>
      </c>
    </row>
    <row r="12" spans="1:22" x14ac:dyDescent="0.25">
      <c r="A12" s="31" t="s">
        <v>58</v>
      </c>
      <c r="B12" s="32">
        <v>98.1</v>
      </c>
      <c r="E12" s="37" t="s">
        <v>58</v>
      </c>
      <c r="F12" s="38">
        <v>259</v>
      </c>
      <c r="I12" s="33" t="s">
        <v>58</v>
      </c>
      <c r="J12" s="34">
        <v>4.03</v>
      </c>
      <c r="M12" s="35" t="s">
        <v>58</v>
      </c>
      <c r="N12" s="36">
        <v>3.63</v>
      </c>
      <c r="Q12" s="37" t="s">
        <v>58</v>
      </c>
      <c r="R12" s="38">
        <v>2.4900000000000002</v>
      </c>
      <c r="U12" s="29" t="s">
        <v>58</v>
      </c>
      <c r="V12" s="30">
        <v>117</v>
      </c>
    </row>
    <row r="13" spans="1:22" x14ac:dyDescent="0.25">
      <c r="A13" s="31" t="s">
        <v>32</v>
      </c>
      <c r="B13" s="32">
        <v>0.14799999999999999</v>
      </c>
      <c r="E13" s="37" t="s">
        <v>32</v>
      </c>
      <c r="F13" s="38">
        <v>0.73299999999999998</v>
      </c>
      <c r="I13" s="33" t="s">
        <v>32</v>
      </c>
      <c r="J13" s="34">
        <v>4.3299999999999998E-2</v>
      </c>
      <c r="M13" s="35" t="s">
        <v>32</v>
      </c>
      <c r="N13" s="36">
        <v>3.85E-2</v>
      </c>
      <c r="Q13" s="37" t="s">
        <v>32</v>
      </c>
      <c r="R13" s="38">
        <v>3.0200000000000001E-3</v>
      </c>
      <c r="U13" s="29" t="s">
        <v>32</v>
      </c>
      <c r="V13" s="30">
        <v>0.51800000000000002</v>
      </c>
    </row>
    <row r="14" spans="1:22" x14ac:dyDescent="0.25">
      <c r="A14" s="31" t="s">
        <v>19</v>
      </c>
      <c r="B14" s="32">
        <v>6.7</v>
      </c>
      <c r="E14" s="37" t="s">
        <v>19</v>
      </c>
      <c r="F14" s="38">
        <v>34.200000000000003</v>
      </c>
      <c r="I14" s="33" t="s">
        <v>19</v>
      </c>
      <c r="J14" s="34">
        <v>1.6</v>
      </c>
      <c r="M14" s="35" t="s">
        <v>19</v>
      </c>
      <c r="N14" s="36">
        <v>1.44</v>
      </c>
      <c r="Q14" s="37" t="s">
        <v>19</v>
      </c>
      <c r="R14" s="38">
        <v>0.28299999999999997</v>
      </c>
      <c r="U14" s="29" t="s">
        <v>19</v>
      </c>
      <c r="V14" s="30">
        <v>26.2</v>
      </c>
    </row>
    <row r="15" spans="1:22" x14ac:dyDescent="0.25">
      <c r="A15" s="31" t="s">
        <v>59</v>
      </c>
      <c r="B15" s="32">
        <v>2.9</v>
      </c>
      <c r="E15" s="37" t="s">
        <v>59</v>
      </c>
      <c r="F15" s="38">
        <v>26.2</v>
      </c>
      <c r="I15" s="33" t="s">
        <v>59</v>
      </c>
      <c r="J15" s="34">
        <v>1.04</v>
      </c>
      <c r="M15" s="35" t="s">
        <v>59</v>
      </c>
      <c r="N15" s="36">
        <v>0.92900000000000005</v>
      </c>
      <c r="Q15" s="37" t="s">
        <v>59</v>
      </c>
      <c r="R15" s="38">
        <v>5.4399999999999997E-2</v>
      </c>
      <c r="U15" s="29" t="s">
        <v>59</v>
      </c>
      <c r="V15" s="30">
        <v>8.8800000000000008</v>
      </c>
    </row>
    <row r="16" spans="1:22" x14ac:dyDescent="0.25">
      <c r="A16" s="31" t="s">
        <v>60</v>
      </c>
      <c r="B16" s="32">
        <v>7.99</v>
      </c>
      <c r="E16" s="37" t="s">
        <v>60</v>
      </c>
      <c r="F16" s="38">
        <v>37</v>
      </c>
      <c r="I16" s="33" t="s">
        <v>60</v>
      </c>
      <c r="J16" s="34">
        <v>3.23</v>
      </c>
      <c r="M16" s="35" t="s">
        <v>60</v>
      </c>
      <c r="N16" s="36">
        <v>2.87</v>
      </c>
      <c r="Q16" s="37" t="s">
        <v>60</v>
      </c>
      <c r="R16" s="38">
        <v>0.32500000000000001</v>
      </c>
      <c r="U16" s="29" t="s">
        <v>60</v>
      </c>
      <c r="V16" s="30">
        <v>23.8</v>
      </c>
    </row>
    <row r="17" spans="1:22" x14ac:dyDescent="0.25">
      <c r="A17" s="31" t="s">
        <v>61</v>
      </c>
      <c r="B17" s="32">
        <v>2.19</v>
      </c>
      <c r="E17" s="37" t="s">
        <v>61</v>
      </c>
      <c r="F17" s="38">
        <v>27.4</v>
      </c>
      <c r="I17" s="33" t="s">
        <v>61</v>
      </c>
      <c r="J17" s="34">
        <v>8.36</v>
      </c>
      <c r="M17" s="35" t="s">
        <v>61</v>
      </c>
      <c r="N17" s="36">
        <v>7.44</v>
      </c>
      <c r="Q17" s="37" t="s">
        <v>61</v>
      </c>
      <c r="R17" s="38">
        <v>2.4299999999999999E-2</v>
      </c>
      <c r="U17" s="29" t="s">
        <v>61</v>
      </c>
      <c r="V17" s="30">
        <v>159</v>
      </c>
    </row>
    <row r="18" spans="1:22" x14ac:dyDescent="0.25">
      <c r="A18" s="31" t="s">
        <v>36</v>
      </c>
      <c r="B18" s="32">
        <v>4.59</v>
      </c>
      <c r="E18" s="37" t="s">
        <v>36</v>
      </c>
      <c r="F18" s="38">
        <v>22.7</v>
      </c>
      <c r="I18" s="33" t="s">
        <v>36</v>
      </c>
      <c r="J18" s="34">
        <v>1.2</v>
      </c>
      <c r="M18" s="35" t="s">
        <v>36</v>
      </c>
      <c r="N18" s="36">
        <v>1.07</v>
      </c>
      <c r="Q18" s="37" t="s">
        <v>36</v>
      </c>
      <c r="R18" s="38">
        <v>9.8400000000000001E-2</v>
      </c>
      <c r="U18" s="29" t="s">
        <v>36</v>
      </c>
      <c r="V18" s="30">
        <v>17.5</v>
      </c>
    </row>
    <row r="19" spans="1:22" x14ac:dyDescent="0.25">
      <c r="A19" s="31" t="s">
        <v>62</v>
      </c>
      <c r="B19" s="32">
        <v>15.1</v>
      </c>
      <c r="E19" s="37" t="s">
        <v>62</v>
      </c>
      <c r="F19" s="38">
        <v>52.2</v>
      </c>
      <c r="I19" s="33" t="s">
        <v>62</v>
      </c>
      <c r="J19" s="34">
        <v>0.78100000000000003</v>
      </c>
      <c r="M19" s="35" t="s">
        <v>62</v>
      </c>
      <c r="N19" s="36">
        <v>1.32</v>
      </c>
      <c r="Q19" s="37" t="s">
        <v>62</v>
      </c>
      <c r="R19" s="38">
        <v>41.4</v>
      </c>
      <c r="U19" s="29" t="s">
        <v>62</v>
      </c>
      <c r="V19" s="30">
        <v>41.8</v>
      </c>
    </row>
    <row r="20" spans="1:22" x14ac:dyDescent="0.25">
      <c r="A20" s="31" t="s">
        <v>63</v>
      </c>
      <c r="B20" s="32">
        <v>128</v>
      </c>
      <c r="E20" s="37" t="s">
        <v>63</v>
      </c>
      <c r="F20" s="38">
        <v>166</v>
      </c>
      <c r="I20" s="33" t="s">
        <v>63</v>
      </c>
      <c r="J20" s="34">
        <v>7.25</v>
      </c>
      <c r="M20" s="35" t="s">
        <v>63</v>
      </c>
      <c r="N20" s="36">
        <v>6.44</v>
      </c>
      <c r="Q20" s="37" t="s">
        <v>63</v>
      </c>
      <c r="R20" s="38">
        <v>0.63600000000000001</v>
      </c>
      <c r="U20" s="29" t="s">
        <v>63</v>
      </c>
      <c r="V20" s="30">
        <v>115</v>
      </c>
    </row>
    <row r="21" spans="1:22" x14ac:dyDescent="0.25">
      <c r="A21" s="31" t="s">
        <v>64</v>
      </c>
      <c r="B21" s="32">
        <v>385</v>
      </c>
      <c r="E21" s="37" t="s">
        <v>64</v>
      </c>
      <c r="F21" s="38">
        <v>1040</v>
      </c>
      <c r="I21" s="33" t="s">
        <v>64</v>
      </c>
      <c r="J21" s="34">
        <v>70.7</v>
      </c>
      <c r="M21" s="35" t="s">
        <v>64</v>
      </c>
      <c r="N21" s="36">
        <v>64</v>
      </c>
      <c r="Q21" s="37" t="s">
        <v>64</v>
      </c>
      <c r="R21" s="38">
        <v>55.9</v>
      </c>
      <c r="U21" s="29" t="s">
        <v>64</v>
      </c>
      <c r="V21" s="30">
        <v>881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calculations &amp; observations</vt:lpstr>
      <vt:lpstr>DCFs from FGR 13 adults</vt:lpstr>
      <vt:lpstr>Risk Coefficients from FGR 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Arjun Makhijani</dc:creator>
  <cp:lastModifiedBy>Christina Mills</cp:lastModifiedBy>
  <cp:lastPrinted>2011-02-24T21:46:07Z</cp:lastPrinted>
  <dcterms:created xsi:type="dcterms:W3CDTF">2010-10-18T14:11:45Z</dcterms:created>
  <dcterms:modified xsi:type="dcterms:W3CDTF">2012-05-30T14:42:31Z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